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patuc\Desktop\VO 2020\Zákazky 2020\Zákazky s nízkou hodnotou\Výmena nevyhovujúcej podlahy v telocvični\"/>
    </mc:Choice>
  </mc:AlternateContent>
  <bookViews>
    <workbookView xWindow="0" yWindow="0" windowWidth="23010" windowHeight="11565"/>
  </bookViews>
  <sheets>
    <sheet name="Rekapitulácia stavby" sheetId="1" r:id="rId1"/>
    <sheet name="BSK20-40 - Gymnázium Pank..." sheetId="2" r:id="rId2"/>
    <sheet name="Zoznam figúr" sheetId="3" r:id="rId3"/>
  </sheets>
  <definedNames>
    <definedName name="_xlnm._FilterDatabase" localSheetId="1" hidden="1">'BSK20-40 - Gymnázium Pank...'!$C$130:$K$243</definedName>
    <definedName name="_xlnm.Print_Titles" localSheetId="1">'BSK20-40 - Gymnázium Pank...'!$130:$130</definedName>
    <definedName name="_xlnm.Print_Titles" localSheetId="0">'Rekapitulácia stavby'!$92:$92</definedName>
    <definedName name="_xlnm.Print_Titles" localSheetId="2">'Zoznam figúr'!$9:$9</definedName>
    <definedName name="_xlnm.Print_Area" localSheetId="1">'BSK20-40 - Gymnázium Pank...'!$C$4:$J$76,'BSK20-40 - Gymnázium Pank...'!$C$82:$J$114,'BSK20-40 - Gymnázium Pank...'!$C$120:$J$243</definedName>
    <definedName name="_xlnm.Print_Area" localSheetId="0">'Rekapitulácia stavby'!$D$4:$AO$76,'Rekapitulácia stavby'!$C$82:$AQ$96</definedName>
    <definedName name="_xlnm.Print_Area" localSheetId="2">'Zoznam figúr'!$C$4:$G$63</definedName>
  </definedNames>
  <calcPr calcId="162913"/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 s="1"/>
  <c r="BI243" i="2"/>
  <c r="BH243" i="2"/>
  <c r="BG243" i="2"/>
  <c r="BE243" i="2"/>
  <c r="T243" i="2"/>
  <c r="R243" i="2"/>
  <c r="P243" i="2"/>
  <c r="BI241" i="2"/>
  <c r="BH241" i="2"/>
  <c r="BG241" i="2"/>
  <c r="BE241" i="2"/>
  <c r="T241" i="2"/>
  <c r="R241" i="2"/>
  <c r="P241" i="2"/>
  <c r="BI239" i="2"/>
  <c r="BH239" i="2"/>
  <c r="BG239" i="2"/>
  <c r="BE239" i="2"/>
  <c r="T239" i="2"/>
  <c r="R239" i="2"/>
  <c r="P239" i="2"/>
  <c r="BI237" i="2"/>
  <c r="BH237" i="2"/>
  <c r="BG237" i="2"/>
  <c r="BE237" i="2"/>
  <c r="T237" i="2"/>
  <c r="R237" i="2"/>
  <c r="P237" i="2"/>
  <c r="BI235" i="2"/>
  <c r="BH235" i="2"/>
  <c r="BG235" i="2"/>
  <c r="BE235" i="2"/>
  <c r="T235" i="2"/>
  <c r="R235" i="2"/>
  <c r="P235" i="2"/>
  <c r="BI233" i="2"/>
  <c r="BH233" i="2"/>
  <c r="BG233" i="2"/>
  <c r="BE233" i="2"/>
  <c r="T233" i="2"/>
  <c r="R233" i="2"/>
  <c r="P233" i="2"/>
  <c r="BI230" i="2"/>
  <c r="BH230" i="2"/>
  <c r="BG230" i="2"/>
  <c r="BE230" i="2"/>
  <c r="T230" i="2"/>
  <c r="R230" i="2"/>
  <c r="P230" i="2"/>
  <c r="BI228" i="2"/>
  <c r="BH228" i="2"/>
  <c r="BG228" i="2"/>
  <c r="BE228" i="2"/>
  <c r="T228" i="2"/>
  <c r="R228" i="2"/>
  <c r="P228" i="2"/>
  <c r="BI226" i="2"/>
  <c r="BH226" i="2"/>
  <c r="BG226" i="2"/>
  <c r="BE226" i="2"/>
  <c r="T226" i="2"/>
  <c r="R226" i="2"/>
  <c r="P226" i="2"/>
  <c r="BI224" i="2"/>
  <c r="BH224" i="2"/>
  <c r="BG224" i="2"/>
  <c r="BE224" i="2"/>
  <c r="T224" i="2"/>
  <c r="R224" i="2"/>
  <c r="P224" i="2"/>
  <c r="BI222" i="2"/>
  <c r="BH222" i="2"/>
  <c r="BG222" i="2"/>
  <c r="BE222" i="2"/>
  <c r="T222" i="2"/>
  <c r="R222" i="2"/>
  <c r="P222" i="2"/>
  <c r="BI221" i="2"/>
  <c r="BH221" i="2"/>
  <c r="BG221" i="2"/>
  <c r="BE221" i="2"/>
  <c r="T221" i="2"/>
  <c r="R221" i="2"/>
  <c r="P221" i="2"/>
  <c r="BI214" i="2"/>
  <c r="BH214" i="2"/>
  <c r="BG214" i="2"/>
  <c r="BE214" i="2"/>
  <c r="T214" i="2"/>
  <c r="R214" i="2"/>
  <c r="P214" i="2"/>
  <c r="BI212" i="2"/>
  <c r="BH212" i="2"/>
  <c r="BG212" i="2"/>
  <c r="BE212" i="2"/>
  <c r="T212" i="2"/>
  <c r="R212" i="2"/>
  <c r="P212" i="2"/>
  <c r="BI210" i="2"/>
  <c r="BH210" i="2"/>
  <c r="BG210" i="2"/>
  <c r="BE210" i="2"/>
  <c r="T210" i="2"/>
  <c r="R210" i="2"/>
  <c r="P210" i="2"/>
  <c r="BI208" i="2"/>
  <c r="BH208" i="2"/>
  <c r="BG208" i="2"/>
  <c r="BE208" i="2"/>
  <c r="T208" i="2"/>
  <c r="R208" i="2"/>
  <c r="P208" i="2"/>
  <c r="BI206" i="2"/>
  <c r="BH206" i="2"/>
  <c r="BG206" i="2"/>
  <c r="BE206" i="2"/>
  <c r="T206" i="2"/>
  <c r="R206" i="2"/>
  <c r="P206" i="2"/>
  <c r="BI204" i="2"/>
  <c r="BH204" i="2"/>
  <c r="BG204" i="2"/>
  <c r="BE204" i="2"/>
  <c r="T204" i="2"/>
  <c r="R204" i="2"/>
  <c r="P204" i="2"/>
  <c r="BI201" i="2"/>
  <c r="BH201" i="2"/>
  <c r="BG201" i="2"/>
  <c r="BE201" i="2"/>
  <c r="T201" i="2"/>
  <c r="R201" i="2"/>
  <c r="P201" i="2"/>
  <c r="BI199" i="2"/>
  <c r="BH199" i="2"/>
  <c r="BG199" i="2"/>
  <c r="BE199" i="2"/>
  <c r="T199" i="2"/>
  <c r="R199" i="2"/>
  <c r="P199" i="2"/>
  <c r="BI198" i="2"/>
  <c r="BH198" i="2"/>
  <c r="BG198" i="2"/>
  <c r="BE198" i="2"/>
  <c r="T198" i="2"/>
  <c r="R198" i="2"/>
  <c r="P198" i="2"/>
  <c r="BI196" i="2"/>
  <c r="BH196" i="2"/>
  <c r="BG196" i="2"/>
  <c r="BE196" i="2"/>
  <c r="T196" i="2"/>
  <c r="R196" i="2"/>
  <c r="P196" i="2"/>
  <c r="BI194" i="2"/>
  <c r="BH194" i="2"/>
  <c r="BG194" i="2"/>
  <c r="BE194" i="2"/>
  <c r="T194" i="2"/>
  <c r="R194" i="2"/>
  <c r="P194" i="2"/>
  <c r="BI193" i="2"/>
  <c r="BH193" i="2"/>
  <c r="BG193" i="2"/>
  <c r="BE193" i="2"/>
  <c r="T193" i="2"/>
  <c r="R193" i="2"/>
  <c r="P193" i="2"/>
  <c r="BI188" i="2"/>
  <c r="BH188" i="2"/>
  <c r="BG188" i="2"/>
  <c r="BE188" i="2"/>
  <c r="T188" i="2"/>
  <c r="R188" i="2"/>
  <c r="P188" i="2"/>
  <c r="BI185" i="2"/>
  <c r="BH185" i="2"/>
  <c r="BG185" i="2"/>
  <c r="BE185" i="2"/>
  <c r="T185" i="2"/>
  <c r="R185" i="2"/>
  <c r="P185" i="2"/>
  <c r="BI180" i="2"/>
  <c r="BH180" i="2"/>
  <c r="BG180" i="2"/>
  <c r="BE180" i="2"/>
  <c r="T180" i="2"/>
  <c r="R180" i="2"/>
  <c r="P180" i="2"/>
  <c r="BI178" i="2"/>
  <c r="BH178" i="2"/>
  <c r="BG178" i="2"/>
  <c r="BE178" i="2"/>
  <c r="T178" i="2"/>
  <c r="R178" i="2"/>
  <c r="P178" i="2"/>
  <c r="BI174" i="2"/>
  <c r="BH174" i="2"/>
  <c r="BG174" i="2"/>
  <c r="BE174" i="2"/>
  <c r="T174" i="2"/>
  <c r="R174" i="2"/>
  <c r="P174" i="2"/>
  <c r="BI171" i="2"/>
  <c r="BH171" i="2"/>
  <c r="BG171" i="2"/>
  <c r="BE171" i="2"/>
  <c r="T171" i="2"/>
  <c r="R171" i="2"/>
  <c r="P171" i="2"/>
  <c r="BI167" i="2"/>
  <c r="BH167" i="2"/>
  <c r="BG167" i="2"/>
  <c r="BE167" i="2"/>
  <c r="T167" i="2"/>
  <c r="R167" i="2"/>
  <c r="P167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2" i="2"/>
  <c r="BH162" i="2"/>
  <c r="BG162" i="2"/>
  <c r="BE162" i="2"/>
  <c r="T162" i="2"/>
  <c r="R162" i="2"/>
  <c r="P162" i="2"/>
  <c r="BI159" i="2"/>
  <c r="BH159" i="2"/>
  <c r="BG159" i="2"/>
  <c r="BE159" i="2"/>
  <c r="T159" i="2"/>
  <c r="T158" i="2" s="1"/>
  <c r="R159" i="2"/>
  <c r="R158" i="2" s="1"/>
  <c r="P159" i="2"/>
  <c r="P158" i="2" s="1"/>
  <c r="BI157" i="2"/>
  <c r="BH157" i="2"/>
  <c r="BG157" i="2"/>
  <c r="BE157" i="2"/>
  <c r="T157" i="2"/>
  <c r="R157" i="2"/>
  <c r="P157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8" i="2"/>
  <c r="BH148" i="2"/>
  <c r="BG148" i="2"/>
  <c r="BE148" i="2"/>
  <c r="T148" i="2"/>
  <c r="R148" i="2"/>
  <c r="P148" i="2"/>
  <c r="BI145" i="2"/>
  <c r="BH145" i="2"/>
  <c r="BG145" i="2"/>
  <c r="BE145" i="2"/>
  <c r="T145" i="2"/>
  <c r="R145" i="2"/>
  <c r="P145" i="2"/>
  <c r="BI141" i="2"/>
  <c r="BH141" i="2"/>
  <c r="BG141" i="2"/>
  <c r="BE141" i="2"/>
  <c r="T141" i="2"/>
  <c r="R141" i="2"/>
  <c r="P141" i="2"/>
  <c r="BI138" i="2"/>
  <c r="BH138" i="2"/>
  <c r="BG138" i="2"/>
  <c r="BE138" i="2"/>
  <c r="T138" i="2"/>
  <c r="R138" i="2"/>
  <c r="P138" i="2"/>
  <c r="BI136" i="2"/>
  <c r="BH136" i="2"/>
  <c r="BG136" i="2"/>
  <c r="BE136" i="2"/>
  <c r="T136" i="2"/>
  <c r="R136" i="2"/>
  <c r="P136" i="2"/>
  <c r="BI134" i="2"/>
  <c r="BH134" i="2"/>
  <c r="BG134" i="2"/>
  <c r="BE134" i="2"/>
  <c r="T134" i="2"/>
  <c r="R134" i="2"/>
  <c r="P134" i="2"/>
  <c r="J128" i="2"/>
  <c r="F127" i="2"/>
  <c r="F125" i="2"/>
  <c r="E123" i="2"/>
  <c r="BI112" i="2"/>
  <c r="BH112" i="2"/>
  <c r="BG112" i="2"/>
  <c r="BE112" i="2"/>
  <c r="BI111" i="2"/>
  <c r="BH111" i="2"/>
  <c r="BG111" i="2"/>
  <c r="BF111" i="2"/>
  <c r="BE111" i="2"/>
  <c r="BI110" i="2"/>
  <c r="BH110" i="2"/>
  <c r="BG110" i="2"/>
  <c r="BF110" i="2"/>
  <c r="BE110" i="2"/>
  <c r="BI109" i="2"/>
  <c r="BH109" i="2"/>
  <c r="BG109" i="2"/>
  <c r="BF109" i="2"/>
  <c r="BE109" i="2"/>
  <c r="BI108" i="2"/>
  <c r="BH108" i="2"/>
  <c r="BG108" i="2"/>
  <c r="BF108" i="2"/>
  <c r="BE108" i="2"/>
  <c r="BI107" i="2"/>
  <c r="BH107" i="2"/>
  <c r="BG107" i="2"/>
  <c r="BF107" i="2"/>
  <c r="BE107" i="2"/>
  <c r="J90" i="2"/>
  <c r="F89" i="2"/>
  <c r="F87" i="2"/>
  <c r="E85" i="2"/>
  <c r="J19" i="2"/>
  <c r="E19" i="2"/>
  <c r="J127" i="2" s="1"/>
  <c r="J18" i="2"/>
  <c r="J16" i="2"/>
  <c r="E16" i="2"/>
  <c r="F128" i="2"/>
  <c r="J15" i="2"/>
  <c r="J125" i="2"/>
  <c r="L90" i="1"/>
  <c r="AM90" i="1"/>
  <c r="AM89" i="1"/>
  <c r="L89" i="1"/>
  <c r="AM87" i="1"/>
  <c r="L87" i="1"/>
  <c r="L85" i="1"/>
  <c r="L84" i="1"/>
  <c r="J224" i="2"/>
  <c r="BK222" i="2"/>
  <c r="J210" i="2"/>
  <c r="BK204" i="2"/>
  <c r="J193" i="2"/>
  <c r="BK188" i="2"/>
  <c r="J178" i="2"/>
  <c r="BK174" i="2"/>
  <c r="BK167" i="2"/>
  <c r="J165" i="2"/>
  <c r="BK162" i="2"/>
  <c r="J157" i="2"/>
  <c r="J148" i="2"/>
  <c r="J145" i="2"/>
  <c r="BK134" i="2"/>
  <c r="BK243" i="2"/>
  <c r="BK178" i="2"/>
  <c r="J171" i="2"/>
  <c r="BK157" i="2"/>
  <c r="BK239" i="2"/>
  <c r="BK193" i="2"/>
  <c r="BK148" i="2"/>
  <c r="J136" i="2"/>
  <c r="BK241" i="2"/>
  <c r="BK237" i="2"/>
  <c r="BK224" i="2"/>
  <c r="J221" i="2"/>
  <c r="BK214" i="2"/>
  <c r="BK201" i="2"/>
  <c r="J199" i="2"/>
  <c r="J194" i="2"/>
  <c r="J164" i="2"/>
  <c r="J159" i="2"/>
  <c r="BK235" i="2"/>
  <c r="J233" i="2"/>
  <c r="BK228" i="2"/>
  <c r="BK206" i="2"/>
  <c r="BK199" i="2"/>
  <c r="BK198" i="2"/>
  <c r="J174" i="2"/>
  <c r="BK171" i="2"/>
  <c r="J230" i="2"/>
  <c r="J235" i="2"/>
  <c r="BK230" i="2"/>
  <c r="J228" i="2"/>
  <c r="J226" i="2"/>
  <c r="J212" i="2"/>
  <c r="J206" i="2"/>
  <c r="J204" i="2"/>
  <c r="BK185" i="2"/>
  <c r="J152" i="2"/>
  <c r="BK151" i="2"/>
  <c r="J150" i="2"/>
  <c r="BK138" i="2"/>
  <c r="BK226" i="2"/>
  <c r="J222" i="2"/>
  <c r="BK221" i="2"/>
  <c r="J198" i="2"/>
  <c r="J196" i="2"/>
  <c r="BK194" i="2"/>
  <c r="J188" i="2"/>
  <c r="J162" i="2"/>
  <c r="J155" i="2"/>
  <c r="J151" i="2"/>
  <c r="BK145" i="2"/>
  <c r="J141" i="2"/>
  <c r="J134" i="2"/>
  <c r="J243" i="2"/>
  <c r="BK233" i="2"/>
  <c r="BK208" i="2"/>
  <c r="J167" i="2"/>
  <c r="BK165" i="2"/>
  <c r="BK141" i="2"/>
  <c r="BK136" i="2"/>
  <c r="BK159" i="2"/>
  <c r="J154" i="2"/>
  <c r="BK152" i="2"/>
  <c r="J138" i="2"/>
  <c r="AS94" i="1"/>
  <c r="J241" i="2"/>
  <c r="J239" i="2"/>
  <c r="J237" i="2"/>
  <c r="J214" i="2"/>
  <c r="BK212" i="2"/>
  <c r="BK210" i="2"/>
  <c r="J208" i="2"/>
  <c r="BK196" i="2"/>
  <c r="J185" i="2"/>
  <c r="BK180" i="2"/>
  <c r="BK164" i="2"/>
  <c r="BK154" i="2"/>
  <c r="BK150" i="2"/>
  <c r="J201" i="2"/>
  <c r="J180" i="2"/>
  <c r="BK155" i="2"/>
  <c r="P133" i="2" l="1"/>
  <c r="P140" i="2"/>
  <c r="R161" i="2"/>
  <c r="BK200" i="2"/>
  <c r="J200" i="2" s="1"/>
  <c r="J102" i="2" s="1"/>
  <c r="T133" i="2"/>
  <c r="R166" i="2"/>
  <c r="BK229" i="2"/>
  <c r="J229" i="2"/>
  <c r="J103" i="2" s="1"/>
  <c r="BK133" i="2"/>
  <c r="J133" i="2"/>
  <c r="J96" i="2" s="1"/>
  <c r="BK166" i="2"/>
  <c r="J166" i="2"/>
  <c r="J101" i="2" s="1"/>
  <c r="T200" i="2"/>
  <c r="T140" i="2"/>
  <c r="T161" i="2"/>
  <c r="R200" i="2"/>
  <c r="R140" i="2"/>
  <c r="R132" i="2" s="1"/>
  <c r="BK161" i="2"/>
  <c r="J161" i="2"/>
  <c r="J100" i="2" s="1"/>
  <c r="T166" i="2"/>
  <c r="P229" i="2"/>
  <c r="R133" i="2"/>
  <c r="P166" i="2"/>
  <c r="R229" i="2"/>
  <c r="BK140" i="2"/>
  <c r="J140" i="2" s="1"/>
  <c r="J97" i="2" s="1"/>
  <c r="P161" i="2"/>
  <c r="P200" i="2"/>
  <c r="T229" i="2"/>
  <c r="BF157" i="2"/>
  <c r="BF165" i="2"/>
  <c r="J87" i="2"/>
  <c r="BF134" i="2"/>
  <c r="BF201" i="2"/>
  <c r="BF226" i="2"/>
  <c r="F90" i="2"/>
  <c r="BF141" i="2"/>
  <c r="BF164" i="2"/>
  <c r="BF167" i="2"/>
  <c r="BF185" i="2"/>
  <c r="BF193" i="2"/>
  <c r="BF199" i="2"/>
  <c r="BF237" i="2"/>
  <c r="BF145" i="2"/>
  <c r="BF151" i="2"/>
  <c r="BF162" i="2"/>
  <c r="BF210" i="2"/>
  <c r="BF222" i="2"/>
  <c r="BF235" i="2"/>
  <c r="BF239" i="2"/>
  <c r="J89" i="2"/>
  <c r="BF148" i="2"/>
  <c r="BF152" i="2"/>
  <c r="BF171" i="2"/>
  <c r="BF155" i="2"/>
  <c r="BF194" i="2"/>
  <c r="BF198" i="2"/>
  <c r="BF204" i="2"/>
  <c r="BF138" i="2"/>
  <c r="BF159" i="2"/>
  <c r="BF174" i="2"/>
  <c r="BF188" i="2"/>
  <c r="BF196" i="2"/>
  <c r="BF208" i="2"/>
  <c r="BF212" i="2"/>
  <c r="BF221" i="2"/>
  <c r="BF224" i="2"/>
  <c r="BF241" i="2"/>
  <c r="BF243" i="2"/>
  <c r="BF180" i="2"/>
  <c r="BF154" i="2"/>
  <c r="BF178" i="2"/>
  <c r="BF228" i="2"/>
  <c r="BF136" i="2"/>
  <c r="BF150" i="2"/>
  <c r="BF233" i="2"/>
  <c r="BK158" i="2"/>
  <c r="J158" i="2"/>
  <c r="J98" i="2" s="1"/>
  <c r="BF206" i="2"/>
  <c r="BF214" i="2"/>
  <c r="BF230" i="2"/>
  <c r="F33" i="2"/>
  <c r="AZ95" i="1" s="1"/>
  <c r="AZ94" i="1" s="1"/>
  <c r="W29" i="1" s="1"/>
  <c r="F35" i="2"/>
  <c r="BB95" i="1" s="1"/>
  <c r="BB94" i="1" s="1"/>
  <c r="AX94" i="1" s="1"/>
  <c r="F36" i="2"/>
  <c r="BC95" i="1" s="1"/>
  <c r="BC94" i="1" s="1"/>
  <c r="AY94" i="1" s="1"/>
  <c r="J33" i="2"/>
  <c r="AV95" i="1" s="1"/>
  <c r="F37" i="2"/>
  <c r="BD95" i="1" s="1"/>
  <c r="BD94" i="1" s="1"/>
  <c r="W33" i="1" s="1"/>
  <c r="T132" i="2" l="1"/>
  <c r="R160" i="2"/>
  <c r="R131" i="2"/>
  <c r="P160" i="2"/>
  <c r="P131" i="2" s="1"/>
  <c r="AU95" i="1" s="1"/>
  <c r="AU94" i="1" s="1"/>
  <c r="P132" i="2"/>
  <c r="T160" i="2"/>
  <c r="BK132" i="2"/>
  <c r="J132" i="2" s="1"/>
  <c r="J95" i="2" s="1"/>
  <c r="BK160" i="2"/>
  <c r="J160" i="2"/>
  <c r="J99" i="2" s="1"/>
  <c r="AV94" i="1"/>
  <c r="AK29" i="1" s="1"/>
  <c r="W32" i="1"/>
  <c r="W31" i="1"/>
  <c r="T131" i="2" l="1"/>
  <c r="BK131" i="2"/>
  <c r="J131" i="2"/>
  <c r="J94" i="2"/>
  <c r="J28" i="2" s="1"/>
  <c r="J112" i="2" l="1"/>
  <c r="BF112" i="2"/>
  <c r="F34" i="2" s="1"/>
  <c r="BA95" i="1" s="1"/>
  <c r="BA94" i="1" s="1"/>
  <c r="W30" i="1" s="1"/>
  <c r="J106" i="2" l="1"/>
  <c r="J29" i="2" s="1"/>
  <c r="J30" i="2" s="1"/>
  <c r="AG95" i="1" s="1"/>
  <c r="AG94" i="1" s="1"/>
  <c r="AK26" i="1" s="1"/>
  <c r="AW94" i="1"/>
  <c r="AK30" i="1" s="1"/>
  <c r="J34" i="2"/>
  <c r="AW95" i="1" s="1"/>
  <c r="AT95" i="1" s="1"/>
  <c r="AN95" i="1" l="1"/>
  <c r="AK35" i="1"/>
  <c r="J39" i="2"/>
  <c r="J114" i="2"/>
  <c r="AT94" i="1"/>
  <c r="AN94" i="1" l="1"/>
</calcChain>
</file>

<file path=xl/sharedStrings.xml><?xml version="1.0" encoding="utf-8"?>
<sst xmlns="http://schemas.openxmlformats.org/spreadsheetml/2006/main" count="1686" uniqueCount="382">
  <si>
    <t>Export Komplet</t>
  </si>
  <si>
    <t/>
  </si>
  <si>
    <t>2.0</t>
  </si>
  <si>
    <t>False</t>
  </si>
  <si>
    <t>{459bce6a-8ecb-4edc-a5c5-897bc4c569c6}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</si>
  <si>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</si>
  <si>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</si>
  <si>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</si>
  <si>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</si>
  <si>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</si>
  <si>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</si>
  <si>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</si>
  <si>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</si>
  <si>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BSK20-40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</si>
  <si>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</si>
  <si>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</si>
  <si>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Gymnázium Pankúchova - oprava telocvične</t>
  </si>
  <si>
    <t>JKSO:</t>
  </si>
  <si>
    <t>KS:</t>
  </si>
  <si>
    <t>Miesto:</t>
  </si>
  <si>
    <t xml:space="preserve"> </t>
  </si>
  <si>
    <t>Dátum:</t>
  </si>
  <si>
    <t>Objednávateľ:</t>
  </si>
  <si>
    <t>IČO:</t>
  </si>
  <si>
    <t>IČ DPH:</t>
  </si>
  <si>
    <t>Zhotoviteľ:</t>
  </si>
  <si>
    <t>Vyplň údaj</t>
  </si>
  <si>
    <t>Projektant: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</si>
  <si>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</si>
  <si>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</si>
  <si>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</si>
  <si>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</si>
  <si>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</si>
  <si>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</si>
  <si>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</si>
  <si>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</si>
  <si>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</si>
  <si>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</si>
  <si>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</si>
  <si>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</si>
  <si>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</si>
  <si>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</si>
  <si>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</si>
  <si>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</si>
  <si>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</si>
  <si>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</si>
  <si>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</si>
  <si>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</si>
  <si>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</si>
  <si>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</si>
  <si>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</si>
  <si>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</si>
  <si>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</si>
  <si>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</si>
  <si>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</si>
  <si>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</si>
  <si>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</si>
  <si>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</si>
  <si>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</si>
  <si>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</si>
  <si>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</si>
  <si>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</si>
  <si>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</si>
  <si>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</si>
  <si>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</si>
  <si>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</si>
  <si>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</si>
  <si>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</si>
  <si>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</si>
  <si>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</si>
  <si>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</si>
  <si>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</si>
  <si>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</si>
  <si>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</si>
  <si>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</si>
  <si>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</si>
  <si>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</si>
  <si>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</si>
  <si>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pvc</t>
  </si>
  <si>
    <t>86,05</t>
  </si>
  <si>
    <t>2</t>
  </si>
  <si>
    <t>parket</t>
  </si>
  <si>
    <t>444,69</t>
  </si>
  <si>
    <t>KRYCÍ LIST ROZPOČTU</t>
  </si>
  <si>
    <t>dmtzobklp</t>
  </si>
  <si>
    <t>224,52</t>
  </si>
  <si>
    <t>dmtzobkld</t>
  </si>
  <si>
    <t>24,6</t>
  </si>
  <si>
    <t>laty</t>
  </si>
  <si>
    <t>733,15</t>
  </si>
  <si>
    <t>obklad</t>
  </si>
  <si>
    <t>279,798</t>
  </si>
  <si>
    <t>podlaha</t>
  </si>
  <si>
    <t>427,2</t>
  </si>
  <si>
    <t>3</t>
  </si>
  <si>
    <t>Náklady z rozpočtu</t>
  </si>
  <si>
    <t>Ostatné náklady</t>
  </si>
  <si>
    <t>REKAPITULÁCIA ROZPOČTU</t>
  </si>
  <si>
    <t>Kód dielu - Popis</t>
  </si>
  <si>
    <t>Cena celkom [EUR]</t>
  </si>
  <si>
    <t>1) Náklady z rozpočtu</t>
  </si>
  <si>
    <t>-1</t>
  </si>
  <si>
    <t>HSV - Práce a dodávky HSV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</si>
  <si>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</si>
  <si>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</si>
  <si>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</si>
  <si>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</si>
  <si>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735 - Ústredné kúrenie - vykurovacie telesá</t>
  </si>
  <si>
    <t xml:space="preserve">    766 - Konštrukcie stolárske</t>
  </si>
  <si>
    <t xml:space="preserve">    775 - Podlahy vlysové a parketové</t>
  </si>
  <si>
    <t xml:space="preserve">    776 - Podlahy povlakové</t>
  </si>
  <si>
    <t>2) Ostatné náklady</t>
  </si>
  <si>
    <t>GZS</t>
  </si>
  <si>
    <t>VRN</t>
  </si>
  <si>
    <t>Projektové práce</t>
  </si>
  <si>
    <t>Sťažené podmienky</t>
  </si>
  <si>
    <t>Vplyv prostredia</t>
  </si>
  <si>
    <t>Iné VRN</t>
  </si>
  <si>
    <t>Kompletačná činnosť</t>
  </si>
  <si>
    <t>KOMPLETACNA</t>
  </si>
  <si>
    <t>Celkové náklady za stavbu 1) + 2)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</si>
  <si>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</si>
  <si>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</si>
  <si>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</si>
  <si>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</si>
  <si>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</si>
  <si>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</si>
  <si>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</si>
  <si>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</si>
  <si>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</si>
  <si>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</si>
  <si>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</si>
  <si>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</si>
  <si>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</si>
  <si>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</si>
  <si>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</si>
  <si>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6</t>
  </si>
  <si>
    <t>Úpravy povrchov, podlahy, osadenie</t>
  </si>
  <si>
    <t>K</t>
  </si>
  <si>
    <t>632451507.S</t>
  </si>
  <si>
    <t>Opravná a vyrovnávacia hmota na báze cementu, vo vonkajších aj vnútorných priestoroch, hr. 20 mm</t>
  </si>
  <si>
    <t>m2</t>
  </si>
  <si>
    <t>4</t>
  </si>
  <si>
    <t>-628855464</t>
  </si>
  <si>
    <t>VV</t>
  </si>
  <si>
    <t>pvc*0,25                   "vyrovnanie plochy do rovnosti, doplnenie miestnych preliačín</t>
  </si>
  <si>
    <t>632451599.1</t>
  </si>
  <si>
    <t>Lokálne vysprávky podkladu pod pod drevenú podlahu cementovou zmesou Ceresit RS 88</t>
  </si>
  <si>
    <t>kg</t>
  </si>
  <si>
    <t>-614832513</t>
  </si>
  <si>
    <t xml:space="preserve">150           </t>
  </si>
  <si>
    <t>632452642.S</t>
  </si>
  <si>
    <t>Cementová samonivelizačná stierka, pevnosti v tlaku 25 MPa, hr. 3 mm</t>
  </si>
  <si>
    <t>-247374279</t>
  </si>
  <si>
    <t>9</t>
  </si>
  <si>
    <t>Ostatné konštrukcie a práce-búranie</t>
  </si>
  <si>
    <t>941955001.S</t>
  </si>
  <si>
    <t>Lešenie ľahké pracovné pomocné, s výškou lešeňovej podlahy do 1,20 m</t>
  </si>
  <si>
    <t>-55513536</t>
  </si>
  <si>
    <t>(24,7+12,2)*2</t>
  </si>
  <si>
    <t>(11,75+12,2)*2</t>
  </si>
  <si>
    <t>Súčet</t>
  </si>
  <si>
    <t>5</t>
  </si>
  <si>
    <t>952901114.S</t>
  </si>
  <si>
    <t>Vyčistenie budov pri výške podlaží nad 4 m</t>
  </si>
  <si>
    <t>-1344701802</t>
  </si>
  <si>
    <t>953171001.S</t>
  </si>
  <si>
    <t>Osadenie kovového predmetu, poklopu liatin.alebo oceľového vrátane rámu, hmotnosti do 50 kg</t>
  </si>
  <si>
    <t>ks</t>
  </si>
  <si>
    <t>642345453</t>
  </si>
  <si>
    <t>7+3</t>
  </si>
  <si>
    <t>7</t>
  </si>
  <si>
    <t>M</t>
  </si>
  <si>
    <t>55242199.1</t>
  </si>
  <si>
    <t>Vetracia mriežka  2900x300mm v ráme (vrchný kryt obkladu pod oknami), oceľ. rám L20x20mm, mriežka zvárané pletivo 25x25mm, hr. drôtu 2-3mm, povrch. úprava náter</t>
  </si>
  <si>
    <t>8</t>
  </si>
  <si>
    <t>-1875321753</t>
  </si>
  <si>
    <t>979081111.S</t>
  </si>
  <si>
    <t>Odvoz sutiny a vybúraných hmôt na skládku do 1 km</t>
  </si>
  <si>
    <t>t</t>
  </si>
  <si>
    <t>762805481</t>
  </si>
  <si>
    <t>979081121.S</t>
  </si>
  <si>
    <t>Odvoz sutiny a vybúraných hmôt na skládku za každý ďalší 1 km</t>
  </si>
  <si>
    <t>-336935764</t>
  </si>
  <si>
    <t>19,392*24 'Přepočítané koeficientom množstva</t>
  </si>
  <si>
    <t>10</t>
  </si>
  <si>
    <t>979082111.S</t>
  </si>
  <si>
    <t>Vnútrostavenisková doprava sutiny a vybúraných hmôt do 10 m</t>
  </si>
  <si>
    <t>-1100562217</t>
  </si>
  <si>
    <t>11</t>
  </si>
  <si>
    <t>979082121.S</t>
  </si>
  <si>
    <t>Vnútrostavenisková doprava sutiny a vybúraných hmôt za každých ďalších 5 m</t>
  </si>
  <si>
    <t>1763348421</t>
  </si>
  <si>
    <t>19,392*8 'Přepočítané koeficientom množstva</t>
  </si>
  <si>
    <t>12</t>
  </si>
  <si>
    <t>979089112.S</t>
  </si>
  <si>
    <t>Poplatok za skladovanie - drevo, sklo, plasty (17 02 ), ostatné</t>
  </si>
  <si>
    <t>757016425</t>
  </si>
  <si>
    <t>99</t>
  </si>
  <si>
    <t>Presun hmôt HSV</t>
  </si>
  <si>
    <t>13</t>
  </si>
  <si>
    <t>999281111.S</t>
  </si>
  <si>
    <t>Presun hmôt pre opravy a údržbu objektov vrátane vonkajších plášťov výšky do 25 m</t>
  </si>
  <si>
    <t>-2064470356</t>
  </si>
  <si>
    <t>PSV</t>
  </si>
  <si>
    <t>Práce a dodávky PSV</t>
  </si>
  <si>
    <t>735</t>
  </si>
  <si>
    <t>Ústredné kúrenie - vykurovacie telesá</t>
  </si>
  <si>
    <t>14</t>
  </si>
  <si>
    <t>735121800.1</t>
  </si>
  <si>
    <t>Demontáž radiátorov  pre spätné použitie, uzatvorenie, vypustenie systém, ostatné súvisiace práce komplet</t>
  </si>
  <si>
    <t>kus</t>
  </si>
  <si>
    <t>16</t>
  </si>
  <si>
    <t>-623310694</t>
  </si>
  <si>
    <t>15</t>
  </si>
  <si>
    <t>735121800.2</t>
  </si>
  <si>
    <t>Vyčistenie, prepláchnutie vykurovacieho telesa, spätná montáž, otvorenie, napustenie systému, ostatné súvisiace práce komplet</t>
  </si>
  <si>
    <t>733379600</t>
  </si>
  <si>
    <t>735121800.3</t>
  </si>
  <si>
    <t>Dodávka a montáž nová pripojovacia sada (termostatický ventil + hlavica + ventil do spiatočky)</t>
  </si>
  <si>
    <t>-819200856</t>
  </si>
  <si>
    <t>766</t>
  </si>
  <si>
    <t>Konštrukcie stolárske</t>
  </si>
  <si>
    <t>17</t>
  </si>
  <si>
    <t>766411811.S</t>
  </si>
  <si>
    <t>Demontáž obloženia stien panelmi, veľ. do 1,5 m2,  -0,02465t</t>
  </si>
  <si>
    <t>-293610547</t>
  </si>
  <si>
    <t>2*(24,7*2+12,2-2*2)+3*12,2-1,6*2           "velka telocv.</t>
  </si>
  <si>
    <t>2*2*(11,78+12,2)-2*(2*2+2*3)           "malá tel.</t>
  </si>
  <si>
    <t>18</t>
  </si>
  <si>
    <t>766411821.S</t>
  </si>
  <si>
    <t>Demontáž obloženia stien panelmi, palub. doskami,  -0,01098t</t>
  </si>
  <si>
    <t>1504882159</t>
  </si>
  <si>
    <t>3*(12,2-2*2)      "malá tel.</t>
  </si>
  <si>
    <t>19</t>
  </si>
  <si>
    <t>766411822</t>
  </si>
  <si>
    <t>Demontáž obloženia stien panelmi, podkladových roštov,  -0,00800t</t>
  </si>
  <si>
    <t>1610958440</t>
  </si>
  <si>
    <t>766411899.1</t>
  </si>
  <si>
    <t>Demontáž obloženia stien textíliou,  -0,00200t</t>
  </si>
  <si>
    <t>-1994980012</t>
  </si>
  <si>
    <t>2*(12,2*2)-2*(1,8+2*2)</t>
  </si>
  <si>
    <t>21</t>
  </si>
  <si>
    <t>766416132.S</t>
  </si>
  <si>
    <t>Montáž oblož. stien, stĺpov a pilierov nad 5 m2 panelmi obkladovými dyhovanými, veľkosti nad 0.6 do 1,5 m2</t>
  </si>
  <si>
    <t>1318637647</t>
  </si>
  <si>
    <t>2*2*(11,78+12,2)-2*(2*2)+3*12,2-1,6*2           "malá tel.</t>
  </si>
  <si>
    <t>0,15*(24,7+12,75+12,2*2+4)            "uzavretie priestoru medzi obkladom a stenou</t>
  </si>
  <si>
    <t>22</t>
  </si>
  <si>
    <t>6073000-1</t>
  </si>
  <si>
    <t>Doska obkladová z preglejky  hr. 18 mm (kvalita B/C), jednostranne povrchovo upravená - lakovaná</t>
  </si>
  <si>
    <t>32</t>
  </si>
  <si>
    <t>-66595218</t>
  </si>
  <si>
    <t>obklad*1,05</t>
  </si>
  <si>
    <t>293,788*1,03 'Přepočítané koeficientom množstva</t>
  </si>
  <si>
    <t>23</t>
  </si>
  <si>
    <t>766417111.S</t>
  </si>
  <si>
    <t>Montáž obloženia stien, stĺpov a pilierov podkladový rošt</t>
  </si>
  <si>
    <t>m</t>
  </si>
  <si>
    <t>825814403</t>
  </si>
  <si>
    <t>5*(12,2+24,7+12,75)*2                  "obvod. steny obkla v=2m</t>
  </si>
  <si>
    <t>7*(12,2)*2              "deliaca stena stredná</t>
  </si>
  <si>
    <t>24,7+12,75+12,2*2+4            "na stenu pre uzavretie priestoru medzi obkladom a stenou</t>
  </si>
  <si>
    <t>24</t>
  </si>
  <si>
    <t>605330003000.S</t>
  </si>
  <si>
    <t>Laty zo smrekovca akosť A prierez do 25 cm2, dĺ. 2010-3000 mm</t>
  </si>
  <si>
    <t>m3</t>
  </si>
  <si>
    <t>-977413236</t>
  </si>
  <si>
    <t>25</t>
  </si>
  <si>
    <t>766495109</t>
  </si>
  <si>
    <t xml:space="preserve">Dodávka a montáž vetracích mriežok </t>
  </si>
  <si>
    <t>-1140246857</t>
  </si>
  <si>
    <t>0,45*(24,7+11,75)         "nad radiátorové kryty</t>
  </si>
  <si>
    <t>26</t>
  </si>
  <si>
    <t>7664990.2</t>
  </si>
  <si>
    <t>Príplatok za zhotovenie otvorov pre ovládanie vypínačov do 0,0225m2</t>
  </si>
  <si>
    <t>-1363684060</t>
  </si>
  <si>
    <t>5+3</t>
  </si>
  <si>
    <t>27</t>
  </si>
  <si>
    <t>7664990.1</t>
  </si>
  <si>
    <t>Príplatok za zhotovenie revíznych dvierok do 0,25m2 v obklade (lícované v rovine obkladu)</t>
  </si>
  <si>
    <t>-635625600</t>
  </si>
  <si>
    <t>28</t>
  </si>
  <si>
    <t>998766201.S</t>
  </si>
  <si>
    <t>Presun hmot pre konštrukcie stolárske v objektoch výšky do 6 m</t>
  </si>
  <si>
    <t>%</t>
  </si>
  <si>
    <t>-673358621</t>
  </si>
  <si>
    <t>775</t>
  </si>
  <si>
    <t>Podlahy vlysové a parketové</t>
  </si>
  <si>
    <t>29</t>
  </si>
  <si>
    <t>775521800.S</t>
  </si>
  <si>
    <t>Demontáž drevených podláh vlysových, mozaikových, parketových, pribíjaných, vrátane líšt -0,0150t</t>
  </si>
  <si>
    <t>-1156370709</t>
  </si>
  <si>
    <t>24,7*12,2+11,75*12,2</t>
  </si>
  <si>
    <t>30</t>
  </si>
  <si>
    <t>775592111.S</t>
  </si>
  <si>
    <t>Montáž parozábrany pod plávajúce podlahy - fólia PE</t>
  </si>
  <si>
    <t>-1096052742</t>
  </si>
  <si>
    <t>31</t>
  </si>
  <si>
    <t>283230007609.1</t>
  </si>
  <si>
    <t>Separačná PE fólia, šxl 1,25x80 m, plošná hmotnosť 100 g/m2</t>
  </si>
  <si>
    <t>1409452790</t>
  </si>
  <si>
    <t>444,69*1,03 'Přepočítané koeficientom množstva</t>
  </si>
  <si>
    <t>77590840.1</t>
  </si>
  <si>
    <t>Demontáž podlahových konštrukcií zdvojených podláh nosného roštu,  -0,01000t</t>
  </si>
  <si>
    <t>-953992542</t>
  </si>
  <si>
    <t>33</t>
  </si>
  <si>
    <t>7759390.1</t>
  </si>
  <si>
    <t xml:space="preserve">Montáž systému : drevená odpružená podlaha s dvíhaním do 13cm,  vyrovnanie laserom, spojovací materiál </t>
  </si>
  <si>
    <t>-286137383</t>
  </si>
  <si>
    <t>34</t>
  </si>
  <si>
    <t>61193590...d</t>
  </si>
  <si>
    <t>Dodávka - drevený odpružený systém športovej podlahy komplet (ref. vzor  Singleflex STADIUM BOEN  DUB)</t>
  </si>
  <si>
    <t>124745685</t>
  </si>
  <si>
    <t>podlaha*1,03</t>
  </si>
  <si>
    <t>35</t>
  </si>
  <si>
    <t>7759400.1</t>
  </si>
  <si>
    <t>Demontáž , oprava a úprava , spätná montáž kotviacich prvkov pre hrazdy, tyče, kladiny a pod.</t>
  </si>
  <si>
    <t>1569243060</t>
  </si>
  <si>
    <t>4+(2+2+1)            "hrazda</t>
  </si>
  <si>
    <t>4           "tyče</t>
  </si>
  <si>
    <t>2           "volejbal</t>
  </si>
  <si>
    <t>2         "čistiac.otvor</t>
  </si>
  <si>
    <t>2        "rebrík</t>
  </si>
  <si>
    <t>36</t>
  </si>
  <si>
    <t>7759400.2</t>
  </si>
  <si>
    <t>Demontáž , oprava a úprava , spätná montáž kotviacich prvkov pre ribstoly, rebriny</t>
  </si>
  <si>
    <t>430624637</t>
  </si>
  <si>
    <t>37</t>
  </si>
  <si>
    <t>7759400.3</t>
  </si>
  <si>
    <t>Úprava prahov a prechodov   - ukonč. lišty</t>
  </si>
  <si>
    <t>-71377955</t>
  </si>
  <si>
    <t>5*2</t>
  </si>
  <si>
    <t>38</t>
  </si>
  <si>
    <t>7759400.4</t>
  </si>
  <si>
    <t>Čiarovanie ihrísk (basketbal, volejbal)</t>
  </si>
  <si>
    <t>-150508689</t>
  </si>
  <si>
    <t>375</t>
  </si>
  <si>
    <t>39</t>
  </si>
  <si>
    <t>775941-1</t>
  </si>
  <si>
    <t>Dodávka a montáž ventilačných líšt z masívu (po obvode plochy)</t>
  </si>
  <si>
    <t>142837695</t>
  </si>
  <si>
    <t>2*(24,7+12,2)+2*(12,2+11,75)</t>
  </si>
  <si>
    <t>40</t>
  </si>
  <si>
    <t>998775202</t>
  </si>
  <si>
    <t>Presun hmôt pre podlahy vlysové a parketové v objektoch výšky nad 6 do 12 m</t>
  </si>
  <si>
    <t>-989866343</t>
  </si>
  <si>
    <t>776</t>
  </si>
  <si>
    <t>Podlahy povlakové</t>
  </si>
  <si>
    <t>41</t>
  </si>
  <si>
    <t>776511820.S</t>
  </si>
  <si>
    <t>Odstránenie povlakových podláh z nášľapnej plochy lepených s podložkou,  -0,00100t</t>
  </si>
  <si>
    <t>-878696744</t>
  </si>
  <si>
    <t>11,82*7,28</t>
  </si>
  <si>
    <t>42</t>
  </si>
  <si>
    <t>776591010.S</t>
  </si>
  <si>
    <t>Lepenie elastických povlakových podláh pre športové plochy hrúbky nad 5 mm</t>
  </si>
  <si>
    <t>930367902</t>
  </si>
  <si>
    <t>43</t>
  </si>
  <si>
    <t>284170002300.S</t>
  </si>
  <si>
    <t>Športový povrch PVC heterogénny, hrúbka od 8 do 9 mm (ref. vz. Sportec color 8mm)</t>
  </si>
  <si>
    <t>2067325792</t>
  </si>
  <si>
    <t>86,05*1,05 'Přepočítané koeficientom množstva</t>
  </si>
  <si>
    <t>44</t>
  </si>
  <si>
    <t>776990105.S</t>
  </si>
  <si>
    <t>Vysávanie podkladu pred kladením povlakovýck podláh</t>
  </si>
  <si>
    <t>1344298300</t>
  </si>
  <si>
    <t>45</t>
  </si>
  <si>
    <t>776990110.S</t>
  </si>
  <si>
    <t>Penetrovanie podkladu pred kladením povlakových podláh</t>
  </si>
  <si>
    <t>-1271932365</t>
  </si>
  <si>
    <t>46</t>
  </si>
  <si>
    <t>776992200.S</t>
  </si>
  <si>
    <t>Príprava podkladu prebrúsením strojne brúskou na betón</t>
  </si>
  <si>
    <t>-1594294268</t>
  </si>
  <si>
    <t>47</t>
  </si>
  <si>
    <t>998776201.S</t>
  </si>
  <si>
    <t>Presun hmôt pre podlahy povlakové v objektoch výšky do 6 m</t>
  </si>
  <si>
    <t>911167528</t>
  </si>
  <si>
    <t>ZOZNAM FIGÚR</t>
  </si>
  <si>
    <t>Výmera</t>
  </si>
  <si>
    <t>Použitie figúry: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</si>
</sst>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sz val="10"/>
      <color rgb="FF46464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5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30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4" fontId="31" fillId="0" borderId="0" xfId="0" applyNumberFormat="1" applyFont="1" applyAlignment="1">
      <alignment vertical="center"/>
    </xf>
    <xf numFmtId="0" fontId="22" fillId="0" borderId="0" xfId="0" applyFont="1" applyAlignment="1">
      <alignment horizontal="center"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horizontal="left" vertical="center"/>
      <protection locked="0"/>
    </xf>
    <xf numFmtId="4" fontId="7" fillId="3" borderId="0" xfId="0" applyNumberFormat="1" applyFont="1" applyFill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23" fillId="5" borderId="0" xfId="0" applyFont="1" applyFill="1" applyAlignment="1">
      <alignment horizontal="left" vertical="center"/>
    </xf>
    <xf numFmtId="4" fontId="23" fillId="5" borderId="0" xfId="0" applyNumberFormat="1" applyFont="1" applyFill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167" fontId="21" fillId="3" borderId="22" xfId="0" applyNumberFormat="1" applyFont="1" applyFill="1" applyBorder="1" applyAlignment="1" applyProtection="1">
      <alignment vertical="center"/>
      <protection locked="0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37" fillId="0" borderId="16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/>
    </xf>
    <xf numFmtId="167" fontId="37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0" fontId="0" fillId="0" borderId="0" xfId="0"/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7" fillId="3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abSelected="1" workbookViewId="0">
      <selection activeCell="BE5" sqref="BE5:BE34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s="1" customFormat="1" ht="36.950000000000003" customHeight="1">
      <c r="AR2" s="210" t="s">
        <v>5</v>
      </c>
      <c r="AS2" s="211"/>
      <c r="AT2" s="211"/>
      <c r="AU2" s="211"/>
      <c r="AV2" s="211"/>
      <c r="AW2" s="211"/>
      <c r="AX2" s="211"/>
      <c r="AY2" s="211"/>
      <c r="AZ2" s="211"/>
      <c r="BA2" s="211"/>
      <c r="BB2" s="211"/>
      <c r="BC2" s="211"/>
      <c r="BD2" s="211"/>
      <c r="BE2" s="211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7</v>
      </c>
    </row>
    <row r="4" spans="1:74" s="1" customFormat="1" ht="24.95" customHeight="1">
      <c r="B4" s="19"/>
      <c r="D4" s="20" t="s">
        <v>8</v>
      </c>
      <c r="AR4" s="19"/>
      <c r="AS4" s="21" t="s">
        <v>9</v>
      </c>
      <c r="BE4" s="22" t="s">
        <v>10</v>
      </c>
      <c r="BS4" s="16" t="s">
        <v>11</v>
      </c>
    </row>
    <row r="5" spans="1:74" s="1" customFormat="1" ht="12" customHeight="1">
      <c r="B5" s="19"/>
      <c r="D5" s="23" t="s">
        <v>12</v>
      </c>
      <c r="K5" s="241" t="s">
        <v>13</v>
      </c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  <c r="X5" s="211"/>
      <c r="Y5" s="211"/>
      <c r="Z5" s="211"/>
      <c r="AA5" s="211"/>
      <c r="AB5" s="211"/>
      <c r="AC5" s="211"/>
      <c r="AD5" s="211"/>
      <c r="AE5" s="211"/>
      <c r="AF5" s="211"/>
      <c r="AG5" s="211"/>
      <c r="AH5" s="211"/>
      <c r="AI5" s="211"/>
      <c r="AJ5" s="211"/>
      <c r="AK5" s="211"/>
      <c r="AL5" s="211"/>
      <c r="AM5" s="211"/>
      <c r="AN5" s="211"/>
      <c r="AO5" s="211"/>
      <c r="AR5" s="19"/>
      <c r="BE5" s="238" t="s">
        <v>14</v>
      </c>
      <c r="BS5" s="16" t="s">
        <v>6</v>
      </c>
    </row>
    <row r="6" spans="1:74" s="1" customFormat="1" ht="36.950000000000003" customHeight="1">
      <c r="B6" s="19"/>
      <c r="D6" s="25" t="s">
        <v>15</v>
      </c>
      <c r="K6" s="242" t="s">
        <v>16</v>
      </c>
      <c r="L6" s="211"/>
      <c r="M6" s="211"/>
      <c r="N6" s="211"/>
      <c r="O6" s="211"/>
      <c r="P6" s="211"/>
      <c r="Q6" s="211"/>
      <c r="R6" s="211"/>
      <c r="S6" s="211"/>
      <c r="T6" s="211"/>
      <c r="U6" s="211"/>
      <c r="V6" s="211"/>
      <c r="W6" s="211"/>
      <c r="X6" s="211"/>
      <c r="Y6" s="211"/>
      <c r="Z6" s="211"/>
      <c r="AA6" s="211"/>
      <c r="AB6" s="211"/>
      <c r="AC6" s="211"/>
      <c r="AD6" s="211"/>
      <c r="AE6" s="211"/>
      <c r="AF6" s="211"/>
      <c r="AG6" s="211"/>
      <c r="AH6" s="211"/>
      <c r="AI6" s="211"/>
      <c r="AJ6" s="211"/>
      <c r="AK6" s="211"/>
      <c r="AL6" s="211"/>
      <c r="AM6" s="211"/>
      <c r="AN6" s="211"/>
      <c r="AO6" s="211"/>
      <c r="AR6" s="19"/>
      <c r="BE6" s="239"/>
      <c r="BS6" s="16" t="s">
        <v>6</v>
      </c>
    </row>
    <row r="7" spans="1:74" s="1" customFormat="1" ht="12" customHeight="1">
      <c r="B7" s="19"/>
      <c r="D7" s="26" t="s">
        <v>17</v>
      </c>
      <c r="K7" s="24" t="s">
        <v>1</v>
      </c>
      <c r="AK7" s="26" t="s">
        <v>18</v>
      </c>
      <c r="AN7" s="24" t="s">
        <v>1</v>
      </c>
      <c r="AR7" s="19"/>
      <c r="BE7" s="239"/>
      <c r="BS7" s="16" t="s">
        <v>6</v>
      </c>
    </row>
    <row r="8" spans="1:74" s="1" customFormat="1" ht="12" customHeight="1">
      <c r="B8" s="19"/>
      <c r="D8" s="26" t="s">
        <v>19</v>
      </c>
      <c r="K8" s="24" t="s">
        <v>20</v>
      </c>
      <c r="AK8" s="26" t="s">
        <v>21</v>
      </c>
      <c r="AN8" s="27"/>
      <c r="AR8" s="19"/>
      <c r="BE8" s="239"/>
      <c r="BS8" s="16" t="s">
        <v>6</v>
      </c>
    </row>
    <row r="9" spans="1:74" s="1" customFormat="1" ht="14.45" customHeight="1">
      <c r="B9" s="19"/>
      <c r="AR9" s="19"/>
      <c r="BE9" s="239"/>
      <c r="BS9" s="16" t="s">
        <v>6</v>
      </c>
    </row>
    <row r="10" spans="1:74" s="1" customFormat="1" ht="12" customHeight="1">
      <c r="B10" s="19"/>
      <c r="D10" s="26" t="s">
        <v>22</v>
      </c>
      <c r="AK10" s="26" t="s">
        <v>23</v>
      </c>
      <c r="AN10" s="24" t="s">
        <v>1</v>
      </c>
      <c r="AR10" s="19"/>
      <c r="BE10" s="239"/>
      <c r="BS10" s="16" t="s">
        <v>6</v>
      </c>
    </row>
    <row r="11" spans="1:74" s="1" customFormat="1" ht="18.399999999999999" customHeight="1">
      <c r="B11" s="19"/>
      <c r="E11" s="24"/>
      <c r="AK11" s="26" t="s">
        <v>24</v>
      </c>
      <c r="AN11" s="24" t="s">
        <v>1</v>
      </c>
      <c r="AR11" s="19"/>
      <c r="BE11" s="239"/>
      <c r="BS11" s="16" t="s">
        <v>6</v>
      </c>
    </row>
    <row r="12" spans="1:74" s="1" customFormat="1" ht="6.95" customHeight="1">
      <c r="B12" s="19"/>
      <c r="AR12" s="19"/>
      <c r="BE12" s="239"/>
      <c r="BS12" s="16" t="s">
        <v>6</v>
      </c>
    </row>
    <row r="13" spans="1:74" s="1" customFormat="1" ht="12" customHeight="1">
      <c r="B13" s="19"/>
      <c r="D13" s="26" t="s">
        <v>25</v>
      </c>
      <c r="AK13" s="26" t="s">
        <v>23</v>
      </c>
      <c r="AN13" s="28" t="s">
        <v>26</v>
      </c>
      <c r="AR13" s="19"/>
      <c r="BE13" s="239"/>
      <c r="BS13" s="16" t="s">
        <v>6</v>
      </c>
    </row>
    <row r="14" spans="1:74" ht="12.75">
      <c r="B14" s="19"/>
      <c r="E14" s="243" t="s">
        <v>26</v>
      </c>
      <c r="F14" s="244"/>
      <c r="G14" s="244"/>
      <c r="H14" s="244"/>
      <c r="I14" s="244"/>
      <c r="J14" s="244"/>
      <c r="K14" s="244"/>
      <c r="L14" s="244"/>
      <c r="M14" s="244"/>
      <c r="N14" s="244"/>
      <c r="O14" s="244"/>
      <c r="P14" s="244"/>
      <c r="Q14" s="244"/>
      <c r="R14" s="244"/>
      <c r="S14" s="244"/>
      <c r="T14" s="244"/>
      <c r="U14" s="244"/>
      <c r="V14" s="244"/>
      <c r="W14" s="244"/>
      <c r="X14" s="244"/>
      <c r="Y14" s="244"/>
      <c r="Z14" s="244"/>
      <c r="AA14" s="244"/>
      <c r="AB14" s="244"/>
      <c r="AC14" s="244"/>
      <c r="AD14" s="244"/>
      <c r="AE14" s="244"/>
      <c r="AF14" s="244"/>
      <c r="AG14" s="244"/>
      <c r="AH14" s="244"/>
      <c r="AI14" s="244"/>
      <c r="AJ14" s="244"/>
      <c r="AK14" s="26" t="s">
        <v>24</v>
      </c>
      <c r="AN14" s="28" t="s">
        <v>26</v>
      </c>
      <c r="AR14" s="19"/>
      <c r="BE14" s="239"/>
      <c r="BS14" s="16" t="s">
        <v>6</v>
      </c>
    </row>
    <row r="15" spans="1:74" s="1" customFormat="1" ht="6.95" customHeight="1">
      <c r="B15" s="19"/>
      <c r="AR15" s="19"/>
      <c r="BE15" s="239"/>
      <c r="BS15" s="16" t="s">
        <v>3</v>
      </c>
    </row>
    <row r="16" spans="1:74" s="1" customFormat="1" ht="12" customHeight="1">
      <c r="B16" s="19"/>
      <c r="D16" s="26" t="s">
        <v>27</v>
      </c>
      <c r="AK16" s="26" t="s">
        <v>23</v>
      </c>
      <c r="AN16" s="24" t="s">
        <v>1</v>
      </c>
      <c r="AR16" s="19"/>
      <c r="BE16" s="239"/>
      <c r="BS16" s="16" t="s">
        <v>3</v>
      </c>
    </row>
    <row r="17" spans="1:71" s="1" customFormat="1" ht="18.399999999999999" customHeight="1">
      <c r="B17" s="19"/>
      <c r="E17" s="24" t="s">
        <v>20</v>
      </c>
      <c r="AK17" s="26" t="s">
        <v>24</v>
      </c>
      <c r="AN17" s="24" t="s">
        <v>1</v>
      </c>
      <c r="AR17" s="19"/>
      <c r="BE17" s="239"/>
      <c r="BS17" s="16" t="s">
        <v>28</v>
      </c>
    </row>
    <row r="18" spans="1:71" s="1" customFormat="1" ht="6.95" customHeight="1">
      <c r="B18" s="19"/>
      <c r="AR18" s="19"/>
      <c r="BE18" s="239"/>
      <c r="BS18" s="16" t="s">
        <v>6</v>
      </c>
    </row>
    <row r="19" spans="1:71" s="1" customFormat="1" ht="12" customHeight="1">
      <c r="B19" s="19"/>
      <c r="D19" s="26" t="s">
        <v>29</v>
      </c>
      <c r="AK19" s="26" t="s">
        <v>23</v>
      </c>
      <c r="AN19" s="24" t="s">
        <v>1</v>
      </c>
      <c r="AR19" s="19"/>
      <c r="BE19" s="239"/>
      <c r="BS19" s="16" t="s">
        <v>6</v>
      </c>
    </row>
    <row r="20" spans="1:71" s="1" customFormat="1" ht="18.399999999999999" customHeight="1">
      <c r="B20" s="19"/>
      <c r="E20" s="24"/>
      <c r="AK20" s="26" t="s">
        <v>24</v>
      </c>
      <c r="AN20" s="24" t="s">
        <v>1</v>
      </c>
      <c r="AR20" s="19"/>
      <c r="BE20" s="239"/>
      <c r="BS20" s="16" t="s">
        <v>28</v>
      </c>
    </row>
    <row r="21" spans="1:71" s="1" customFormat="1" ht="6.95" customHeight="1">
      <c r="B21" s="19"/>
      <c r="AR21" s="19"/>
      <c r="BE21" s="239"/>
    </row>
    <row r="22" spans="1:71" s="1" customFormat="1" ht="12" customHeight="1">
      <c r="B22" s="19"/>
      <c r="D22" s="26" t="s">
        <v>30</v>
      </c>
      <c r="AR22" s="19"/>
      <c r="BE22" s="239"/>
    </row>
    <row r="23" spans="1:71" s="1" customFormat="1" ht="16.5" customHeight="1">
      <c r="B23" s="19"/>
      <c r="E23" s="245" t="s">
        <v>1</v>
      </c>
      <c r="F23" s="245"/>
      <c r="G23" s="245"/>
      <c r="H23" s="245"/>
      <c r="I23" s="245"/>
      <c r="J23" s="245"/>
      <c r="K23" s="245"/>
      <c r="L23" s="245"/>
      <c r="M23" s="245"/>
      <c r="N23" s="245"/>
      <c r="O23" s="245"/>
      <c r="P23" s="245"/>
      <c r="Q23" s="245"/>
      <c r="R23" s="245"/>
      <c r="S23" s="245"/>
      <c r="T23" s="245"/>
      <c r="U23" s="245"/>
      <c r="V23" s="245"/>
      <c r="W23" s="245"/>
      <c r="X23" s="245"/>
      <c r="Y23" s="245"/>
      <c r="Z23" s="245"/>
      <c r="AA23" s="245"/>
      <c r="AB23" s="245"/>
      <c r="AC23" s="245"/>
      <c r="AD23" s="245"/>
      <c r="AE23" s="245"/>
      <c r="AF23" s="245"/>
      <c r="AG23" s="245"/>
      <c r="AH23" s="245"/>
      <c r="AI23" s="245"/>
      <c r="AJ23" s="245"/>
      <c r="AK23" s="245"/>
      <c r="AL23" s="245"/>
      <c r="AM23" s="245"/>
      <c r="AN23" s="245"/>
      <c r="AR23" s="19"/>
      <c r="BE23" s="239"/>
    </row>
    <row r="24" spans="1:71" s="1" customFormat="1" ht="6.95" customHeight="1">
      <c r="B24" s="19"/>
      <c r="AR24" s="19"/>
      <c r="BE24" s="239"/>
    </row>
    <row r="25" spans="1:71" s="1" customFormat="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239"/>
    </row>
    <row r="26" spans="1:71" s="2" customFormat="1" ht="25.9" customHeight="1">
      <c r="A26" s="31"/>
      <c r="B26" s="32"/>
      <c r="C26" s="31"/>
      <c r="D26" s="33" t="s">
        <v>31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46">
        <f>ROUND(AG94,2)</f>
        <v>0</v>
      </c>
      <c r="AL26" s="247"/>
      <c r="AM26" s="247"/>
      <c r="AN26" s="247"/>
      <c r="AO26" s="247"/>
      <c r="AP26" s="31"/>
      <c r="AQ26" s="31"/>
      <c r="AR26" s="32"/>
      <c r="BE26" s="239"/>
    </row>
    <row r="27" spans="1:71" s="2" customFormat="1" ht="6.95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2"/>
      <c r="BE27" s="239"/>
    </row>
    <row r="28" spans="1:71" s="2" customFormat="1" ht="12.75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248" t="s">
        <v>32</v>
      </c>
      <c r="M28" s="248"/>
      <c r="N28" s="248"/>
      <c r="O28" s="248"/>
      <c r="P28" s="248"/>
      <c r="Q28" s="31"/>
      <c r="R28" s="31"/>
      <c r="S28" s="31"/>
      <c r="T28" s="31"/>
      <c r="U28" s="31"/>
      <c r="V28" s="31"/>
      <c r="W28" s="248" t="s">
        <v>33</v>
      </c>
      <c r="X28" s="248"/>
      <c r="Y28" s="248"/>
      <c r="Z28" s="248"/>
      <c r="AA28" s="248"/>
      <c r="AB28" s="248"/>
      <c r="AC28" s="248"/>
      <c r="AD28" s="248"/>
      <c r="AE28" s="248"/>
      <c r="AF28" s="31"/>
      <c r="AG28" s="31"/>
      <c r="AH28" s="31"/>
      <c r="AI28" s="31"/>
      <c r="AJ28" s="31"/>
      <c r="AK28" s="248" t="s">
        <v>34</v>
      </c>
      <c r="AL28" s="248"/>
      <c r="AM28" s="248"/>
      <c r="AN28" s="248"/>
      <c r="AO28" s="248"/>
      <c r="AP28" s="31"/>
      <c r="AQ28" s="31"/>
      <c r="AR28" s="32"/>
      <c r="BE28" s="239"/>
    </row>
    <row r="29" spans="1:71" s="3" customFormat="1" ht="14.45" customHeight="1">
      <c r="B29" s="36"/>
      <c r="D29" s="26" t="s">
        <v>35</v>
      </c>
      <c r="F29" s="26" t="s">
        <v>36</v>
      </c>
      <c r="L29" s="233">
        <v>0.2</v>
      </c>
      <c r="M29" s="232"/>
      <c r="N29" s="232"/>
      <c r="O29" s="232"/>
      <c r="P29" s="232"/>
      <c r="W29" s="231">
        <f>ROUND(AZ94, 2)</f>
        <v>0</v>
      </c>
      <c r="X29" s="232"/>
      <c r="Y29" s="232"/>
      <c r="Z29" s="232"/>
      <c r="AA29" s="232"/>
      <c r="AB29" s="232"/>
      <c r="AC29" s="232"/>
      <c r="AD29" s="232"/>
      <c r="AE29" s="232"/>
      <c r="AK29" s="231">
        <f>ROUND(AV94, 2)</f>
        <v>0</v>
      </c>
      <c r="AL29" s="232"/>
      <c r="AM29" s="232"/>
      <c r="AN29" s="232"/>
      <c r="AO29" s="232"/>
      <c r="AR29" s="36"/>
      <c r="BE29" s="240"/>
    </row>
    <row r="30" spans="1:71" s="3" customFormat="1" ht="14.45" customHeight="1">
      <c r="B30" s="36"/>
      <c r="F30" s="26" t="s">
        <v>37</v>
      </c>
      <c r="L30" s="233">
        <v>0.2</v>
      </c>
      <c r="M30" s="232"/>
      <c r="N30" s="232"/>
      <c r="O30" s="232"/>
      <c r="P30" s="232"/>
      <c r="W30" s="231">
        <f>ROUND(BA94, 2)</f>
        <v>0</v>
      </c>
      <c r="X30" s="232"/>
      <c r="Y30" s="232"/>
      <c r="Z30" s="232"/>
      <c r="AA30" s="232"/>
      <c r="AB30" s="232"/>
      <c r="AC30" s="232"/>
      <c r="AD30" s="232"/>
      <c r="AE30" s="232"/>
      <c r="AK30" s="231">
        <f>ROUND(AW94, 2)</f>
        <v>0</v>
      </c>
      <c r="AL30" s="232"/>
      <c r="AM30" s="232"/>
      <c r="AN30" s="232"/>
      <c r="AO30" s="232"/>
      <c r="AR30" s="36"/>
      <c r="BE30" s="240"/>
    </row>
    <row r="31" spans="1:71" s="3" customFormat="1" ht="14.45" hidden="1" customHeight="1">
      <c r="B31" s="36"/>
      <c r="F31" s="26" t="s">
        <v>38</v>
      </c>
      <c r="L31" s="233">
        <v>0.2</v>
      </c>
      <c r="M31" s="232"/>
      <c r="N31" s="232"/>
      <c r="O31" s="232"/>
      <c r="P31" s="232"/>
      <c r="W31" s="231">
        <f>ROUND(BB94, 2)</f>
        <v>0</v>
      </c>
      <c r="X31" s="232"/>
      <c r="Y31" s="232"/>
      <c r="Z31" s="232"/>
      <c r="AA31" s="232"/>
      <c r="AB31" s="232"/>
      <c r="AC31" s="232"/>
      <c r="AD31" s="232"/>
      <c r="AE31" s="232"/>
      <c r="AK31" s="231">
        <v>0</v>
      </c>
      <c r="AL31" s="232"/>
      <c r="AM31" s="232"/>
      <c r="AN31" s="232"/>
      <c r="AO31" s="232"/>
      <c r="AR31" s="36"/>
      <c r="BE31" s="240"/>
    </row>
    <row r="32" spans="1:71" s="3" customFormat="1" ht="14.45" hidden="1" customHeight="1">
      <c r="B32" s="36"/>
      <c r="F32" s="26" t="s">
        <v>39</v>
      </c>
      <c r="L32" s="233">
        <v>0.2</v>
      </c>
      <c r="M32" s="232"/>
      <c r="N32" s="232"/>
      <c r="O32" s="232"/>
      <c r="P32" s="232"/>
      <c r="W32" s="231">
        <f>ROUND(BC94, 2)</f>
        <v>0</v>
      </c>
      <c r="X32" s="232"/>
      <c r="Y32" s="232"/>
      <c r="Z32" s="232"/>
      <c r="AA32" s="232"/>
      <c r="AB32" s="232"/>
      <c r="AC32" s="232"/>
      <c r="AD32" s="232"/>
      <c r="AE32" s="232"/>
      <c r="AK32" s="231">
        <v>0</v>
      </c>
      <c r="AL32" s="232"/>
      <c r="AM32" s="232"/>
      <c r="AN32" s="232"/>
      <c r="AO32" s="232"/>
      <c r="AR32" s="36"/>
      <c r="BE32" s="240"/>
    </row>
    <row r="33" spans="1:57" s="3" customFormat="1" ht="14.45" hidden="1" customHeight="1">
      <c r="B33" s="36"/>
      <c r="F33" s="26" t="s">
        <v>40</v>
      </c>
      <c r="L33" s="233">
        <v>0</v>
      </c>
      <c r="M33" s="232"/>
      <c r="N33" s="232"/>
      <c r="O33" s="232"/>
      <c r="P33" s="232"/>
      <c r="W33" s="231">
        <f>ROUND(BD94, 2)</f>
        <v>0</v>
      </c>
      <c r="X33" s="232"/>
      <c r="Y33" s="232"/>
      <c r="Z33" s="232"/>
      <c r="AA33" s="232"/>
      <c r="AB33" s="232"/>
      <c r="AC33" s="232"/>
      <c r="AD33" s="232"/>
      <c r="AE33" s="232"/>
      <c r="AK33" s="231">
        <v>0</v>
      </c>
      <c r="AL33" s="232"/>
      <c r="AM33" s="232"/>
      <c r="AN33" s="232"/>
      <c r="AO33" s="232"/>
      <c r="AR33" s="36"/>
      <c r="BE33" s="240"/>
    </row>
    <row r="34" spans="1:57" s="2" customFormat="1" ht="6.95" customHeight="1">
      <c r="A34" s="31"/>
      <c r="B34" s="32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2"/>
      <c r="BE34" s="239"/>
    </row>
    <row r="35" spans="1:57" s="2" customFormat="1" ht="25.9" customHeight="1">
      <c r="A35" s="31"/>
      <c r="B35" s="32"/>
      <c r="C35" s="37"/>
      <c r="D35" s="38" t="s">
        <v>41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42</v>
      </c>
      <c r="U35" s="39"/>
      <c r="V35" s="39"/>
      <c r="W35" s="39"/>
      <c r="X35" s="234" t="s">
        <v>43</v>
      </c>
      <c r="Y35" s="235"/>
      <c r="Z35" s="235"/>
      <c r="AA35" s="235"/>
      <c r="AB35" s="235"/>
      <c r="AC35" s="39"/>
      <c r="AD35" s="39"/>
      <c r="AE35" s="39"/>
      <c r="AF35" s="39"/>
      <c r="AG35" s="39"/>
      <c r="AH35" s="39"/>
      <c r="AI35" s="39"/>
      <c r="AJ35" s="39"/>
      <c r="AK35" s="236">
        <f>SUM(AK26:AK33)</f>
        <v>0</v>
      </c>
      <c r="AL35" s="235"/>
      <c r="AM35" s="235"/>
      <c r="AN35" s="235"/>
      <c r="AO35" s="237"/>
      <c r="AP35" s="37"/>
      <c r="AQ35" s="37"/>
      <c r="AR35" s="32"/>
      <c r="BE35" s="31"/>
    </row>
    <row r="36" spans="1:57" s="2" customFormat="1" ht="6.95" customHeight="1">
      <c r="A36" s="31"/>
      <c r="B36" s="32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2"/>
      <c r="BE36" s="31"/>
    </row>
    <row r="37" spans="1:57" s="2" customFormat="1" ht="14.45" customHeight="1">
      <c r="A37" s="31"/>
      <c r="B37" s="32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2"/>
      <c r="BE37" s="31"/>
    </row>
    <row r="38" spans="1:57" s="1" customFormat="1" ht="14.45" customHeight="1">
      <c r="B38" s="19"/>
      <c r="AR38" s="19"/>
    </row>
    <row r="39" spans="1:57" s="1" customFormat="1" ht="14.45" customHeight="1">
      <c r="B39" s="19"/>
      <c r="AR39" s="19"/>
    </row>
    <row r="40" spans="1:57" s="1" customFormat="1" ht="14.45" customHeight="1">
      <c r="B40" s="19"/>
      <c r="AR40" s="19"/>
    </row>
    <row r="41" spans="1:57" s="1" customFormat="1" ht="14.45" customHeight="1">
      <c r="B41" s="19"/>
      <c r="AR41" s="19"/>
    </row>
    <row r="42" spans="1:57" s="1" customFormat="1" ht="14.45" customHeight="1">
      <c r="B42" s="19"/>
      <c r="AR42" s="19"/>
    </row>
    <row r="43" spans="1:57" s="1" customFormat="1" ht="14.45" customHeight="1">
      <c r="B43" s="19"/>
      <c r="AR43" s="19"/>
    </row>
    <row r="44" spans="1:57" s="1" customFormat="1" ht="14.45" customHeight="1">
      <c r="B44" s="19"/>
      <c r="AR44" s="19"/>
    </row>
    <row r="45" spans="1:57" s="1" customFormat="1" ht="14.45" customHeight="1">
      <c r="B45" s="19"/>
      <c r="AR45" s="19"/>
    </row>
    <row r="46" spans="1:57" s="1" customFormat="1" ht="14.45" customHeight="1">
      <c r="B46" s="19"/>
      <c r="AR46" s="19"/>
    </row>
    <row r="47" spans="1:57" s="1" customFormat="1" ht="14.45" customHeight="1">
      <c r="B47" s="19"/>
      <c r="AR47" s="19"/>
    </row>
    <row r="48" spans="1:57" s="1" customFormat="1" ht="14.45" customHeight="1">
      <c r="B48" s="19"/>
      <c r="AR48" s="19"/>
    </row>
    <row r="49" spans="1:57" s="2" customFormat="1" ht="14.45" customHeight="1">
      <c r="B49" s="41"/>
      <c r="D49" s="42" t="s">
        <v>44</v>
      </c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">
        <v>45</v>
      </c>
      <c r="AI49" s="43"/>
      <c r="AJ49" s="43"/>
      <c r="AK49" s="43"/>
      <c r="AL49" s="43"/>
      <c r="AM49" s="43"/>
      <c r="AN49" s="43"/>
      <c r="AO49" s="43"/>
      <c r="AR49" s="41"/>
    </row>
    <row r="50" spans="1:57">
      <c r="B50" s="19"/>
      <c r="AR50" s="19"/>
    </row>
    <row r="51" spans="1:57">
      <c r="B51" s="19"/>
      <c r="AR51" s="19"/>
    </row>
    <row r="52" spans="1:57">
      <c r="B52" s="19"/>
      <c r="AR52" s="19"/>
    </row>
    <row r="53" spans="1:57">
      <c r="B53" s="19"/>
      <c r="AR53" s="19"/>
    </row>
    <row r="54" spans="1:57">
      <c r="B54" s="19"/>
      <c r="AR54" s="19"/>
    </row>
    <row r="55" spans="1:57">
      <c r="B55" s="19"/>
      <c r="AR55" s="19"/>
    </row>
    <row r="56" spans="1:57">
      <c r="B56" s="19"/>
      <c r="AR56" s="19"/>
    </row>
    <row r="57" spans="1:57">
      <c r="B57" s="19"/>
      <c r="AR57" s="19"/>
    </row>
    <row r="58" spans="1:57">
      <c r="B58" s="19"/>
      <c r="AR58" s="19"/>
    </row>
    <row r="59" spans="1:57">
      <c r="B59" s="19"/>
      <c r="AR59" s="19"/>
    </row>
    <row r="60" spans="1:57" s="2" customFormat="1" ht="12.75">
      <c r="A60" s="31"/>
      <c r="B60" s="32"/>
      <c r="C60" s="31"/>
      <c r="D60" s="44" t="s">
        <v>46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4" t="s">
        <v>47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4" t="s">
        <v>46</v>
      </c>
      <c r="AI60" s="34"/>
      <c r="AJ60" s="34"/>
      <c r="AK60" s="34"/>
      <c r="AL60" s="34"/>
      <c r="AM60" s="44" t="s">
        <v>47</v>
      </c>
      <c r="AN60" s="34"/>
      <c r="AO60" s="34"/>
      <c r="AP60" s="31"/>
      <c r="AQ60" s="31"/>
      <c r="AR60" s="32"/>
      <c r="BE60" s="31"/>
    </row>
    <row r="61" spans="1:57">
      <c r="B61" s="19"/>
      <c r="AR61" s="19"/>
    </row>
    <row r="62" spans="1:57">
      <c r="B62" s="19"/>
      <c r="AR62" s="19"/>
    </row>
    <row r="63" spans="1:57">
      <c r="B63" s="19"/>
      <c r="AR63" s="19"/>
    </row>
    <row r="64" spans="1:57" s="2" customFormat="1" ht="12.75">
      <c r="A64" s="31"/>
      <c r="B64" s="32"/>
      <c r="C64" s="31"/>
      <c r="D64" s="42" t="s">
        <v>48</v>
      </c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  <c r="AC64" s="45"/>
      <c r="AD64" s="45"/>
      <c r="AE64" s="45"/>
      <c r="AF64" s="45"/>
      <c r="AG64" s="45"/>
      <c r="AH64" s="42" t="s">
        <v>49</v>
      </c>
      <c r="AI64" s="45"/>
      <c r="AJ64" s="45"/>
      <c r="AK64" s="45"/>
      <c r="AL64" s="45"/>
      <c r="AM64" s="45"/>
      <c r="AN64" s="45"/>
      <c r="AO64" s="45"/>
      <c r="AP64" s="31"/>
      <c r="AQ64" s="31"/>
      <c r="AR64" s="32"/>
      <c r="BE64" s="31"/>
    </row>
    <row r="65" spans="1:57">
      <c r="B65" s="19"/>
      <c r="AR65" s="19"/>
    </row>
    <row r="66" spans="1:57">
      <c r="B66" s="19"/>
      <c r="AR66" s="19"/>
    </row>
    <row r="67" spans="1:57">
      <c r="B67" s="19"/>
      <c r="AR67" s="19"/>
    </row>
    <row r="68" spans="1:57">
      <c r="B68" s="19"/>
      <c r="AR68" s="19"/>
    </row>
    <row r="69" spans="1:57">
      <c r="B69" s="19"/>
      <c r="AR69" s="19"/>
    </row>
    <row r="70" spans="1:57">
      <c r="B70" s="19"/>
      <c r="AR70" s="19"/>
    </row>
    <row r="71" spans="1:57">
      <c r="B71" s="19"/>
      <c r="AR71" s="19"/>
    </row>
    <row r="72" spans="1:57">
      <c r="B72" s="19"/>
      <c r="AR72" s="19"/>
    </row>
    <row r="73" spans="1:57">
      <c r="B73" s="19"/>
      <c r="AR73" s="19"/>
    </row>
    <row r="74" spans="1:57">
      <c r="B74" s="19"/>
      <c r="AR74" s="19"/>
    </row>
    <row r="75" spans="1:57" s="2" customFormat="1" ht="12.75">
      <c r="A75" s="31"/>
      <c r="B75" s="32"/>
      <c r="C75" s="31"/>
      <c r="D75" s="44" t="s">
        <v>46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4" t="s">
        <v>47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4" t="s">
        <v>46</v>
      </c>
      <c r="AI75" s="34"/>
      <c r="AJ75" s="34"/>
      <c r="AK75" s="34"/>
      <c r="AL75" s="34"/>
      <c r="AM75" s="44" t="s">
        <v>47</v>
      </c>
      <c r="AN75" s="34"/>
      <c r="AO75" s="34"/>
      <c r="AP75" s="31"/>
      <c r="AQ75" s="31"/>
      <c r="AR75" s="32"/>
      <c r="BE75" s="31"/>
    </row>
    <row r="76" spans="1:57" s="2" customFormat="1">
      <c r="A76" s="31"/>
      <c r="B76" s="32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2"/>
      <c r="BE76" s="31"/>
    </row>
    <row r="77" spans="1:57" s="2" customFormat="1" ht="6.95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32"/>
      <c r="BE77" s="31"/>
    </row>
    <row r="81" spans="1:90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  <c r="AF81" s="49"/>
      <c r="AG81" s="49"/>
      <c r="AH81" s="49"/>
      <c r="AI81" s="49"/>
      <c r="AJ81" s="49"/>
      <c r="AK81" s="49"/>
      <c r="AL81" s="49"/>
      <c r="AM81" s="49"/>
      <c r="AN81" s="49"/>
      <c r="AO81" s="49"/>
      <c r="AP81" s="49"/>
      <c r="AQ81" s="49"/>
      <c r="AR81" s="32"/>
      <c r="BE81" s="31"/>
    </row>
    <row r="82" spans="1:90" s="2" customFormat="1" ht="24.95" customHeight="1">
      <c r="A82" s="31"/>
      <c r="B82" s="32"/>
      <c r="C82" s="20" t="s">
        <v>50</v>
      </c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2"/>
      <c r="BE82" s="31"/>
    </row>
    <row r="83" spans="1:90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2"/>
      <c r="BE83" s="31"/>
    </row>
    <row r="84" spans="1:90" s="4" customFormat="1" ht="12" customHeight="1">
      <c r="B84" s="50"/>
      <c r="C84" s="26" t="s">
        <v>12</v>
      </c>
      <c r="L84" s="4" t="str">
        <f>K5</f>
        <v>BSK20-40</v>
      </c>
      <c r="AR84" s="50"/>
    </row>
    <row r="85" spans="1:90" s="5" customFormat="1" ht="36.950000000000003" customHeight="1">
      <c r="B85" s="51"/>
      <c r="C85" s="52" t="s">
        <v>15</v>
      </c>
      <c r="L85" s="222" t="str">
        <f>K6</f>
        <v>Gymnázium Pankúchova - oprava telocvične</v>
      </c>
      <c r="M85" s="223"/>
      <c r="N85" s="223"/>
      <c r="O85" s="223"/>
      <c r="P85" s="223"/>
      <c r="Q85" s="223"/>
      <c r="R85" s="223"/>
      <c r="S85" s="223"/>
      <c r="T85" s="223"/>
      <c r="U85" s="223"/>
      <c r="V85" s="223"/>
      <c r="W85" s="223"/>
      <c r="X85" s="223"/>
      <c r="Y85" s="223"/>
      <c r="Z85" s="223"/>
      <c r="AA85" s="223"/>
      <c r="AB85" s="223"/>
      <c r="AC85" s="223"/>
      <c r="AD85" s="223"/>
      <c r="AE85" s="223"/>
      <c r="AF85" s="223"/>
      <c r="AG85" s="223"/>
      <c r="AH85" s="223"/>
      <c r="AI85" s="223"/>
      <c r="AJ85" s="223"/>
      <c r="AK85" s="223"/>
      <c r="AL85" s="223"/>
      <c r="AM85" s="223"/>
      <c r="AN85" s="223"/>
      <c r="AO85" s="223"/>
      <c r="AR85" s="51"/>
    </row>
    <row r="86" spans="1:90" s="2" customFormat="1" ht="6.95" customHeight="1">
      <c r="A86" s="31"/>
      <c r="B86" s="32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2"/>
      <c r="BE86" s="31"/>
    </row>
    <row r="87" spans="1:90" s="2" customFormat="1" ht="12" customHeight="1">
      <c r="A87" s="31"/>
      <c r="B87" s="32"/>
      <c r="C87" s="26" t="s">
        <v>19</v>
      </c>
      <c r="D87" s="31"/>
      <c r="E87" s="31"/>
      <c r="F87" s="31"/>
      <c r="G87" s="31"/>
      <c r="H87" s="31"/>
      <c r="I87" s="31"/>
      <c r="J87" s="31"/>
      <c r="K87" s="31"/>
      <c r="L87" s="53" t="str">
        <f>IF(K8="","",K8)</f>
        <v xml:space="preserve"> </v>
      </c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26" t="s">
        <v>21</v>
      </c>
      <c r="AJ87" s="31"/>
      <c r="AK87" s="31"/>
      <c r="AL87" s="31"/>
      <c r="AM87" s="224" t="str">
        <f>IF(AN8= "","",AN8)</f>
        <v/>
      </c>
      <c r="AN87" s="224"/>
      <c r="AO87" s="31"/>
      <c r="AP87" s="31"/>
      <c r="AQ87" s="31"/>
      <c r="AR87" s="32"/>
      <c r="BE87" s="31"/>
    </row>
    <row r="88" spans="1:90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2"/>
      <c r="BE88" s="31"/>
    </row>
    <row r="89" spans="1:90" s="2" customFormat="1" ht="15.2" customHeight="1">
      <c r="A89" s="31"/>
      <c r="B89" s="32"/>
      <c r="C89" s="26" t="s">
        <v>22</v>
      </c>
      <c r="D89" s="31"/>
      <c r="E89" s="31"/>
      <c r="F89" s="31"/>
      <c r="G89" s="31"/>
      <c r="H89" s="31"/>
      <c r="I89" s="31"/>
      <c r="J89" s="31"/>
      <c r="K89" s="31"/>
      <c r="L89" s="4" t="str">
        <f>IF(E11= "","",E11)</f>
        <v/>
      </c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26" t="s">
        <v>27</v>
      </c>
      <c r="AJ89" s="31"/>
      <c r="AK89" s="31"/>
      <c r="AL89" s="31"/>
      <c r="AM89" s="225" t="str">
        <f>IF(E17="","",E17)</f>
        <v xml:space="preserve"> </v>
      </c>
      <c r="AN89" s="226"/>
      <c r="AO89" s="226"/>
      <c r="AP89" s="226"/>
      <c r="AQ89" s="31"/>
      <c r="AR89" s="32"/>
      <c r="AS89" s="227" t="s">
        <v>51</v>
      </c>
      <c r="AT89" s="228"/>
      <c r="AU89" s="55"/>
      <c r="AV89" s="55"/>
      <c r="AW89" s="55"/>
      <c r="AX89" s="55"/>
      <c r="AY89" s="55"/>
      <c r="AZ89" s="55"/>
      <c r="BA89" s="55"/>
      <c r="BB89" s="55"/>
      <c r="BC89" s="55"/>
      <c r="BD89" s="56"/>
      <c r="BE89" s="31"/>
    </row>
    <row r="90" spans="1:90" s="2" customFormat="1" ht="15.2" customHeight="1">
      <c r="A90" s="31"/>
      <c r="B90" s="32"/>
      <c r="C90" s="26" t="s">
        <v>25</v>
      </c>
      <c r="D90" s="31"/>
      <c r="E90" s="31"/>
      <c r="F90" s="31"/>
      <c r="G90" s="31"/>
      <c r="H90" s="31"/>
      <c r="I90" s="31"/>
      <c r="J90" s="31"/>
      <c r="K90" s="31"/>
      <c r="L90" s="4" t="str">
        <f>IF(E14= "Vyplň údaj","",E14)</f>
        <v/>
      </c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26" t="s">
        <v>29</v>
      </c>
      <c r="AJ90" s="31"/>
      <c r="AK90" s="31"/>
      <c r="AL90" s="31"/>
      <c r="AM90" s="225" t="str">
        <f>IF(E20="","",E20)</f>
        <v/>
      </c>
      <c r="AN90" s="226"/>
      <c r="AO90" s="226"/>
      <c r="AP90" s="226"/>
      <c r="AQ90" s="31"/>
      <c r="AR90" s="32"/>
      <c r="AS90" s="229"/>
      <c r="AT90" s="230"/>
      <c r="AU90" s="57"/>
      <c r="AV90" s="57"/>
      <c r="AW90" s="57"/>
      <c r="AX90" s="57"/>
      <c r="AY90" s="57"/>
      <c r="AZ90" s="57"/>
      <c r="BA90" s="57"/>
      <c r="BB90" s="57"/>
      <c r="BC90" s="57"/>
      <c r="BD90" s="58"/>
      <c r="BE90" s="31"/>
    </row>
    <row r="91" spans="1:90" s="2" customFormat="1" ht="10.9" customHeight="1">
      <c r="A91" s="31"/>
      <c r="B91" s="32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2"/>
      <c r="AS91" s="229"/>
      <c r="AT91" s="230"/>
      <c r="AU91" s="57"/>
      <c r="AV91" s="57"/>
      <c r="AW91" s="57"/>
      <c r="AX91" s="57"/>
      <c r="AY91" s="57"/>
      <c r="AZ91" s="57"/>
      <c r="BA91" s="57"/>
      <c r="BB91" s="57"/>
      <c r="BC91" s="57"/>
      <c r="BD91" s="58"/>
      <c r="BE91" s="31"/>
    </row>
    <row r="92" spans="1:90" s="2" customFormat="1" ht="29.25" customHeight="1">
      <c r="A92" s="31"/>
      <c r="B92" s="32"/>
      <c r="C92" s="212" t="s">
        <v>52</v>
      </c>
      <c r="D92" s="213"/>
      <c r="E92" s="213"/>
      <c r="F92" s="213"/>
      <c r="G92" s="213"/>
      <c r="H92" s="59"/>
      <c r="I92" s="214" t="s">
        <v>53</v>
      </c>
      <c r="J92" s="213"/>
      <c r="K92" s="213"/>
      <c r="L92" s="213"/>
      <c r="M92" s="213"/>
      <c r="N92" s="213"/>
      <c r="O92" s="213"/>
      <c r="P92" s="213"/>
      <c r="Q92" s="213"/>
      <c r="R92" s="213"/>
      <c r="S92" s="213"/>
      <c r="T92" s="213"/>
      <c r="U92" s="213"/>
      <c r="V92" s="213"/>
      <c r="W92" s="213"/>
      <c r="X92" s="213"/>
      <c r="Y92" s="213"/>
      <c r="Z92" s="213"/>
      <c r="AA92" s="213"/>
      <c r="AB92" s="213"/>
      <c r="AC92" s="213"/>
      <c r="AD92" s="213"/>
      <c r="AE92" s="213"/>
      <c r="AF92" s="213"/>
      <c r="AG92" s="215" t="s">
        <v>54</v>
      </c>
      <c r="AH92" s="213"/>
      <c r="AI92" s="213"/>
      <c r="AJ92" s="213"/>
      <c r="AK92" s="213"/>
      <c r="AL92" s="213"/>
      <c r="AM92" s="213"/>
      <c r="AN92" s="214" t="s">
        <v>55</v>
      </c>
      <c r="AO92" s="213"/>
      <c r="AP92" s="216"/>
      <c r="AQ92" s="60" t="s">
        <v>56</v>
      </c>
      <c r="AR92" s="32"/>
      <c r="AS92" s="61" t="s">
        <v>57</v>
      </c>
      <c r="AT92" s="62" t="s">
        <v>58</v>
      </c>
      <c r="AU92" s="62" t="s">
        <v>59</v>
      </c>
      <c r="AV92" s="62" t="s">
        <v>60</v>
      </c>
      <c r="AW92" s="62" t="s">
        <v>61</v>
      </c>
      <c r="AX92" s="62" t="s">
        <v>62</v>
      </c>
      <c r="AY92" s="62" t="s">
        <v>63</v>
      </c>
      <c r="AZ92" s="62" t="s">
        <v>64</v>
      </c>
      <c r="BA92" s="62" t="s">
        <v>65</v>
      </c>
      <c r="BB92" s="62" t="s">
        <v>66</v>
      </c>
      <c r="BC92" s="62" t="s">
        <v>67</v>
      </c>
      <c r="BD92" s="63" t="s">
        <v>68</v>
      </c>
      <c r="BE92" s="31"/>
    </row>
    <row r="93" spans="1:90" s="2" customFormat="1" ht="10.9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2"/>
      <c r="AS93" s="64"/>
      <c r="AT93" s="65"/>
      <c r="AU93" s="65"/>
      <c r="AV93" s="65"/>
      <c r="AW93" s="65"/>
      <c r="AX93" s="65"/>
      <c r="AY93" s="65"/>
      <c r="AZ93" s="65"/>
      <c r="BA93" s="65"/>
      <c r="BB93" s="65"/>
      <c r="BC93" s="65"/>
      <c r="BD93" s="66"/>
      <c r="BE93" s="31"/>
    </row>
    <row r="94" spans="1:90" s="6" customFormat="1" ht="32.450000000000003" customHeight="1">
      <c r="B94" s="67"/>
      <c r="C94" s="68" t="s">
        <v>69</v>
      </c>
      <c r="D94" s="69"/>
      <c r="E94" s="69"/>
      <c r="F94" s="69"/>
      <c r="G94" s="69"/>
      <c r="H94" s="69"/>
      <c r="I94" s="69"/>
      <c r="J94" s="69"/>
      <c r="K94" s="69"/>
      <c r="L94" s="69"/>
      <c r="M94" s="69"/>
      <c r="N94" s="69"/>
      <c r="O94" s="69"/>
      <c r="P94" s="69"/>
      <c r="Q94" s="69"/>
      <c r="R94" s="69"/>
      <c r="S94" s="69"/>
      <c r="T94" s="69"/>
      <c r="U94" s="69"/>
      <c r="V94" s="69"/>
      <c r="W94" s="69"/>
      <c r="X94" s="69"/>
      <c r="Y94" s="69"/>
      <c r="Z94" s="69"/>
      <c r="AA94" s="69"/>
      <c r="AB94" s="69"/>
      <c r="AC94" s="69"/>
      <c r="AD94" s="69"/>
      <c r="AE94" s="69"/>
      <c r="AF94" s="69"/>
      <c r="AG94" s="220">
        <f>ROUND(AG95,2)</f>
        <v>0</v>
      </c>
      <c r="AH94" s="220"/>
      <c r="AI94" s="220"/>
      <c r="AJ94" s="220"/>
      <c r="AK94" s="220"/>
      <c r="AL94" s="220"/>
      <c r="AM94" s="220"/>
      <c r="AN94" s="221">
        <f>SUM(AG94,AT94)</f>
        <v>0</v>
      </c>
      <c r="AO94" s="221"/>
      <c r="AP94" s="221"/>
      <c r="AQ94" s="71" t="s">
        <v>1</v>
      </c>
      <c r="AR94" s="67"/>
      <c r="AS94" s="72">
        <f>ROUND(AS95,2)</f>
        <v>0</v>
      </c>
      <c r="AT94" s="73">
        <f>ROUND(SUM(AV94:AW94),2)</f>
        <v>0</v>
      </c>
      <c r="AU94" s="74">
        <f>ROUND(AU95,5)</f>
        <v>0</v>
      </c>
      <c r="AV94" s="73">
        <f>ROUND(AZ94*L29,2)</f>
        <v>0</v>
      </c>
      <c r="AW94" s="73">
        <f>ROUND(BA94*L30,2)</f>
        <v>0</v>
      </c>
      <c r="AX94" s="73">
        <f>ROUND(BB94*L29,2)</f>
        <v>0</v>
      </c>
      <c r="AY94" s="73">
        <f>ROUND(BC94*L30,2)</f>
        <v>0</v>
      </c>
      <c r="AZ94" s="73">
        <f>ROUND(AZ95,2)</f>
        <v>0</v>
      </c>
      <c r="BA94" s="73">
        <f>ROUND(BA95,2)</f>
        <v>0</v>
      </c>
      <c r="BB94" s="73">
        <f>ROUND(BB95,2)</f>
        <v>0</v>
      </c>
      <c r="BC94" s="73">
        <f>ROUND(BC95,2)</f>
        <v>0</v>
      </c>
      <c r="BD94" s="75">
        <f>ROUND(BD95,2)</f>
        <v>0</v>
      </c>
      <c r="BS94" s="76" t="s">
        <v>70</v>
      </c>
      <c r="BT94" s="76" t="s">
        <v>71</v>
      </c>
      <c r="BV94" s="76" t="s">
        <v>72</v>
      </c>
      <c r="BW94" s="76" t="s">
        <v>4</v>
      </c>
      <c r="BX94" s="76" t="s">
        <v>73</v>
      </c>
      <c r="CL94" s="76" t="s">
        <v>1</v>
      </c>
    </row>
    <row r="95" spans="1:90" s="7" customFormat="1" ht="24.75" customHeight="1">
      <c r="A95" s="77" t="s">
        <v>74</v>
      </c>
      <c r="B95" s="78"/>
      <c r="C95" s="79"/>
      <c r="D95" s="219" t="s">
        <v>13</v>
      </c>
      <c r="E95" s="219"/>
      <c r="F95" s="219"/>
      <c r="G95" s="219"/>
      <c r="H95" s="219"/>
      <c r="I95" s="80"/>
      <c r="J95" s="219" t="s">
        <v>16</v>
      </c>
      <c r="K95" s="219"/>
      <c r="L95" s="219"/>
      <c r="M95" s="219"/>
      <c r="N95" s="219"/>
      <c r="O95" s="219"/>
      <c r="P95" s="219"/>
      <c r="Q95" s="219"/>
      <c r="R95" s="219"/>
      <c r="S95" s="219"/>
      <c r="T95" s="219"/>
      <c r="U95" s="219"/>
      <c r="V95" s="219"/>
      <c r="W95" s="219"/>
      <c r="X95" s="219"/>
      <c r="Y95" s="219"/>
      <c r="Z95" s="219"/>
      <c r="AA95" s="219"/>
      <c r="AB95" s="219"/>
      <c r="AC95" s="219"/>
      <c r="AD95" s="219"/>
      <c r="AE95" s="219"/>
      <c r="AF95" s="219"/>
      <c r="AG95" s="217">
        <f>'BSK20-40 - Gymnázium Pank...'!J30</f>
        <v>0</v>
      </c>
      <c r="AH95" s="218"/>
      <c r="AI95" s="218"/>
      <c r="AJ95" s="218"/>
      <c r="AK95" s="218"/>
      <c r="AL95" s="218"/>
      <c r="AM95" s="218"/>
      <c r="AN95" s="217">
        <f>SUM(AG95,AT95)</f>
        <v>0</v>
      </c>
      <c r="AO95" s="218"/>
      <c r="AP95" s="218"/>
      <c r="AQ95" s="81" t="s">
        <v>75</v>
      </c>
      <c r="AR95" s="78"/>
      <c r="AS95" s="82">
        <v>0</v>
      </c>
      <c r="AT95" s="83">
        <f>ROUND(SUM(AV95:AW95),2)</f>
        <v>0</v>
      </c>
      <c r="AU95" s="84">
        <f>'BSK20-40 - Gymnázium Pank...'!P131</f>
        <v>0</v>
      </c>
      <c r="AV95" s="83">
        <f>'BSK20-40 - Gymnázium Pank...'!J33</f>
        <v>0</v>
      </c>
      <c r="AW95" s="83">
        <f>'BSK20-40 - Gymnázium Pank...'!J34</f>
        <v>0</v>
      </c>
      <c r="AX95" s="83">
        <f>'BSK20-40 - Gymnázium Pank...'!J35</f>
        <v>0</v>
      </c>
      <c r="AY95" s="83">
        <f>'BSK20-40 - Gymnázium Pank...'!J36</f>
        <v>0</v>
      </c>
      <c r="AZ95" s="83">
        <f>'BSK20-40 - Gymnázium Pank...'!F33</f>
        <v>0</v>
      </c>
      <c r="BA95" s="83">
        <f>'BSK20-40 - Gymnázium Pank...'!F34</f>
        <v>0</v>
      </c>
      <c r="BB95" s="83">
        <f>'BSK20-40 - Gymnázium Pank...'!F35</f>
        <v>0</v>
      </c>
      <c r="BC95" s="83">
        <f>'BSK20-40 - Gymnázium Pank...'!F36</f>
        <v>0</v>
      </c>
      <c r="BD95" s="85">
        <f>'BSK20-40 - Gymnázium Pank...'!F37</f>
        <v>0</v>
      </c>
      <c r="BT95" s="86" t="s">
        <v>76</v>
      </c>
      <c r="BU95" s="86" t="s">
        <v>77</v>
      </c>
      <c r="BV95" s="86" t="s">
        <v>72</v>
      </c>
      <c r="BW95" s="86" t="s">
        <v>4</v>
      </c>
      <c r="BX95" s="86" t="s">
        <v>73</v>
      </c>
      <c r="CL95" s="86" t="s">
        <v>1</v>
      </c>
    </row>
    <row r="96" spans="1:90" s="2" customFormat="1" ht="30" customHeight="1">
      <c r="A96" s="31"/>
      <c r="B96" s="32"/>
      <c r="C96" s="31"/>
      <c r="D96" s="31"/>
      <c r="E96" s="31"/>
      <c r="F96" s="31"/>
      <c r="G96" s="31"/>
      <c r="H96" s="31"/>
      <c r="I96" s="31"/>
      <c r="J96" s="31"/>
      <c r="K96" s="31"/>
      <c r="L96" s="31"/>
      <c r="M96" s="31"/>
      <c r="N96" s="31"/>
      <c r="O96" s="31"/>
      <c r="P96" s="31"/>
      <c r="Q96" s="31"/>
      <c r="R96" s="3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F96" s="31"/>
      <c r="AG96" s="31"/>
      <c r="AH96" s="31"/>
      <c r="AI96" s="31"/>
      <c r="AJ96" s="31"/>
      <c r="AK96" s="31"/>
      <c r="AL96" s="31"/>
      <c r="AM96" s="31"/>
      <c r="AN96" s="31"/>
      <c r="AO96" s="31"/>
      <c r="AP96" s="31"/>
      <c r="AQ96" s="31"/>
      <c r="AR96" s="32"/>
      <c r="AS96" s="31"/>
      <c r="AT96" s="31"/>
      <c r="AU96" s="31"/>
      <c r="AV96" s="31"/>
      <c r="AW96" s="31"/>
      <c r="AX96" s="31"/>
      <c r="AY96" s="31"/>
      <c r="AZ96" s="31"/>
      <c r="BA96" s="31"/>
      <c r="BB96" s="31"/>
      <c r="BC96" s="31"/>
      <c r="BD96" s="31"/>
      <c r="BE96" s="31"/>
    </row>
    <row r="97" spans="1:57" s="2" customFormat="1" ht="6.95" customHeight="1">
      <c r="A97" s="31"/>
      <c r="B97" s="46"/>
      <c r="C97" s="47"/>
      <c r="D97" s="47"/>
      <c r="E97" s="47"/>
      <c r="F97" s="47"/>
      <c r="G97" s="47"/>
      <c r="H97" s="47"/>
      <c r="I97" s="47"/>
      <c r="J97" s="47"/>
      <c r="K97" s="47"/>
      <c r="L97" s="47"/>
      <c r="M97" s="47"/>
      <c r="N97" s="47"/>
      <c r="O97" s="47"/>
      <c r="P97" s="47"/>
      <c r="Q97" s="47"/>
      <c r="R97" s="47"/>
      <c r="S97" s="47"/>
      <c r="T97" s="47"/>
      <c r="U97" s="47"/>
      <c r="V97" s="47"/>
      <c r="W97" s="47"/>
      <c r="X97" s="47"/>
      <c r="Y97" s="47"/>
      <c r="Z97" s="47"/>
      <c r="AA97" s="47"/>
      <c r="AB97" s="47"/>
      <c r="AC97" s="47"/>
      <c r="AD97" s="47"/>
      <c r="AE97" s="47"/>
      <c r="AF97" s="47"/>
      <c r="AG97" s="47"/>
      <c r="AH97" s="47"/>
      <c r="AI97" s="47"/>
      <c r="AJ97" s="47"/>
      <c r="AK97" s="47"/>
      <c r="AL97" s="47"/>
      <c r="AM97" s="47"/>
      <c r="AN97" s="47"/>
      <c r="AO97" s="47"/>
      <c r="AP97" s="47"/>
      <c r="AQ97" s="47"/>
      <c r="AR97" s="32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</row>
  </sheetData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BSK20-40 - Gymnázium Pank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44"/>
  <sheetViews>
    <sheetView showGridLines="0" workbookViewId="0">
      <selection activeCell="J10" sqref="J10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210" t="s">
        <v>5</v>
      </c>
      <c r="M2" s="211"/>
      <c r="N2" s="211"/>
      <c r="O2" s="211"/>
      <c r="P2" s="211"/>
      <c r="Q2" s="211"/>
      <c r="R2" s="211"/>
      <c r="S2" s="211"/>
      <c r="T2" s="211"/>
      <c r="U2" s="211"/>
      <c r="V2" s="211"/>
      <c r="AT2" s="16" t="s">
        <v>4</v>
      </c>
      <c r="AZ2" s="87" t="s">
        <v>78</v>
      </c>
      <c r="BA2" s="87" t="s">
        <v>1</v>
      </c>
      <c r="BB2" s="87" t="s">
        <v>1</v>
      </c>
      <c r="BC2" s="87" t="s">
        <v>79</v>
      </c>
      <c r="BD2" s="87" t="s">
        <v>80</v>
      </c>
    </row>
    <row r="3" spans="1:5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71</v>
      </c>
      <c r="AZ3" s="87" t="s">
        <v>81</v>
      </c>
      <c r="BA3" s="87" t="s">
        <v>1</v>
      </c>
      <c r="BB3" s="87" t="s">
        <v>1</v>
      </c>
      <c r="BC3" s="87" t="s">
        <v>82</v>
      </c>
      <c r="BD3" s="87" t="s">
        <v>80</v>
      </c>
    </row>
    <row r="4" spans="1:56" s="1" customFormat="1" ht="24.95" customHeight="1">
      <c r="B4" s="19"/>
      <c r="D4" s="20" t="s">
        <v>83</v>
      </c>
      <c r="L4" s="19"/>
      <c r="M4" s="88" t="s">
        <v>9</v>
      </c>
      <c r="AT4" s="16" t="s">
        <v>3</v>
      </c>
      <c r="AZ4" s="87" t="s">
        <v>84</v>
      </c>
      <c r="BA4" s="87" t="s">
        <v>1</v>
      </c>
      <c r="BB4" s="87" t="s">
        <v>1</v>
      </c>
      <c r="BC4" s="87" t="s">
        <v>85</v>
      </c>
      <c r="BD4" s="87" t="s">
        <v>80</v>
      </c>
    </row>
    <row r="5" spans="1:56" s="1" customFormat="1" ht="6.95" customHeight="1">
      <c r="B5" s="19"/>
      <c r="L5" s="19"/>
      <c r="AZ5" s="87" t="s">
        <v>86</v>
      </c>
      <c r="BA5" s="87" t="s">
        <v>1</v>
      </c>
      <c r="BB5" s="87" t="s">
        <v>1</v>
      </c>
      <c r="BC5" s="87" t="s">
        <v>87</v>
      </c>
      <c r="BD5" s="87" t="s">
        <v>80</v>
      </c>
    </row>
    <row r="6" spans="1:56" s="2" customFormat="1" ht="12" customHeight="1">
      <c r="A6" s="31"/>
      <c r="B6" s="32"/>
      <c r="C6" s="31"/>
      <c r="D6" s="26" t="s">
        <v>15</v>
      </c>
      <c r="E6" s="31"/>
      <c r="F6" s="31"/>
      <c r="G6" s="31"/>
      <c r="H6" s="31"/>
      <c r="I6" s="31"/>
      <c r="J6" s="31"/>
      <c r="K6" s="31"/>
      <c r="L6" s="4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  <c r="AZ6" s="87" t="s">
        <v>88</v>
      </c>
      <c r="BA6" s="87" t="s">
        <v>1</v>
      </c>
      <c r="BB6" s="87" t="s">
        <v>1</v>
      </c>
      <c r="BC6" s="87" t="s">
        <v>89</v>
      </c>
      <c r="BD6" s="87" t="s">
        <v>80</v>
      </c>
    </row>
    <row r="7" spans="1:56" s="2" customFormat="1" ht="16.5" customHeight="1">
      <c r="A7" s="31"/>
      <c r="B7" s="32"/>
      <c r="C7" s="31"/>
      <c r="D7" s="31"/>
      <c r="E7" s="222" t="s">
        <v>16</v>
      </c>
      <c r="F7" s="251"/>
      <c r="G7" s="251"/>
      <c r="H7" s="251"/>
      <c r="I7" s="31"/>
      <c r="J7" s="31"/>
      <c r="K7" s="31"/>
      <c r="L7" s="4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Z7" s="87" t="s">
        <v>90</v>
      </c>
      <c r="BA7" s="87" t="s">
        <v>1</v>
      </c>
      <c r="BB7" s="87" t="s">
        <v>1</v>
      </c>
      <c r="BC7" s="87" t="s">
        <v>91</v>
      </c>
      <c r="BD7" s="87" t="s">
        <v>80</v>
      </c>
    </row>
    <row r="8" spans="1:56" s="2" customFormat="1">
      <c r="A8" s="31"/>
      <c r="B8" s="32"/>
      <c r="C8" s="31"/>
      <c r="D8" s="31"/>
      <c r="E8" s="31"/>
      <c r="F8" s="31"/>
      <c r="G8" s="31"/>
      <c r="H8" s="31"/>
      <c r="I8" s="31"/>
      <c r="J8" s="31"/>
      <c r="K8" s="31"/>
      <c r="L8" s="4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  <c r="AZ8" s="87" t="s">
        <v>92</v>
      </c>
      <c r="BA8" s="87" t="s">
        <v>1</v>
      </c>
      <c r="BB8" s="87" t="s">
        <v>1</v>
      </c>
      <c r="BC8" s="87" t="s">
        <v>93</v>
      </c>
      <c r="BD8" s="87" t="s">
        <v>94</v>
      </c>
    </row>
    <row r="9" spans="1:56" s="2" customFormat="1" ht="12" customHeight="1">
      <c r="A9" s="31"/>
      <c r="B9" s="32"/>
      <c r="C9" s="31"/>
      <c r="D9" s="26" t="s">
        <v>17</v>
      </c>
      <c r="E9" s="31"/>
      <c r="F9" s="24" t="s">
        <v>1</v>
      </c>
      <c r="G9" s="31"/>
      <c r="H9" s="31"/>
      <c r="I9" s="26" t="s">
        <v>18</v>
      </c>
      <c r="J9" s="24" t="s">
        <v>1</v>
      </c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56" s="2" customFormat="1" ht="12" customHeight="1">
      <c r="A10" s="31"/>
      <c r="B10" s="32"/>
      <c r="C10" s="31"/>
      <c r="D10" s="26" t="s">
        <v>19</v>
      </c>
      <c r="E10" s="31"/>
      <c r="F10" s="24" t="s">
        <v>20</v>
      </c>
      <c r="G10" s="31"/>
      <c r="H10" s="31"/>
      <c r="I10" s="26" t="s">
        <v>21</v>
      </c>
      <c r="J10" s="54"/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56" s="2" customFormat="1" ht="10.9" customHeight="1">
      <c r="A11" s="31"/>
      <c r="B11" s="32"/>
      <c r="C11" s="31"/>
      <c r="D11" s="31"/>
      <c r="E11" s="31"/>
      <c r="F11" s="31"/>
      <c r="G11" s="31"/>
      <c r="H11" s="31"/>
      <c r="I11" s="31"/>
      <c r="J11" s="31"/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56" s="2" customFormat="1" ht="12" customHeight="1">
      <c r="A12" s="31"/>
      <c r="B12" s="32"/>
      <c r="C12" s="31"/>
      <c r="D12" s="26" t="s">
        <v>22</v>
      </c>
      <c r="E12" s="31"/>
      <c r="F12" s="31"/>
      <c r="G12" s="31"/>
      <c r="H12" s="31"/>
      <c r="I12" s="26" t="s">
        <v>23</v>
      </c>
      <c r="J12" s="24" t="s">
        <v>1</v>
      </c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56" s="2" customFormat="1" ht="18" customHeight="1">
      <c r="A13" s="31"/>
      <c r="B13" s="32"/>
      <c r="C13" s="31"/>
      <c r="D13" s="31"/>
      <c r="E13" s="24"/>
      <c r="F13" s="31"/>
      <c r="G13" s="31"/>
      <c r="H13" s="31"/>
      <c r="I13" s="26" t="s">
        <v>24</v>
      </c>
      <c r="J13" s="24" t="s">
        <v>1</v>
      </c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56" s="2" customFormat="1" ht="6.95" customHeight="1">
      <c r="A14" s="31"/>
      <c r="B14" s="32"/>
      <c r="C14" s="31"/>
      <c r="D14" s="31"/>
      <c r="E14" s="31"/>
      <c r="F14" s="31"/>
      <c r="G14" s="31"/>
      <c r="H14" s="31"/>
      <c r="I14" s="31"/>
      <c r="J14" s="31"/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56" s="2" customFormat="1" ht="12" customHeight="1">
      <c r="A15" s="31"/>
      <c r="B15" s="32"/>
      <c r="C15" s="31"/>
      <c r="D15" s="26" t="s">
        <v>25</v>
      </c>
      <c r="E15" s="31"/>
      <c r="F15" s="31"/>
      <c r="G15" s="31"/>
      <c r="H15" s="31"/>
      <c r="I15" s="26" t="s">
        <v>23</v>
      </c>
      <c r="J15" s="27" t="str">
        <f>'Rekapitulácia stavby'!AN13</f>
        <v>Vyplň údaj</v>
      </c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56" s="2" customFormat="1" ht="18" customHeight="1">
      <c r="A16" s="31"/>
      <c r="B16" s="32"/>
      <c r="C16" s="31"/>
      <c r="D16" s="31"/>
      <c r="E16" s="252" t="str">
        <f>'Rekapitulácia stavby'!E14</f>
        <v>Vyplň údaj</v>
      </c>
      <c r="F16" s="241"/>
      <c r="G16" s="241"/>
      <c r="H16" s="241"/>
      <c r="I16" s="26" t="s">
        <v>24</v>
      </c>
      <c r="J16" s="27" t="str">
        <f>'Rekapitulácia stavby'!AN14</f>
        <v>Vyplň údaj</v>
      </c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6.95" customHeight="1">
      <c r="A17" s="31"/>
      <c r="B17" s="32"/>
      <c r="C17" s="31"/>
      <c r="D17" s="31"/>
      <c r="E17" s="31"/>
      <c r="F17" s="31"/>
      <c r="G17" s="31"/>
      <c r="H17" s="31"/>
      <c r="I17" s="31"/>
      <c r="J17" s="31"/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2" customHeight="1">
      <c r="A18" s="31"/>
      <c r="B18" s="32"/>
      <c r="C18" s="31"/>
      <c r="D18" s="26" t="s">
        <v>27</v>
      </c>
      <c r="E18" s="31"/>
      <c r="F18" s="31"/>
      <c r="G18" s="31"/>
      <c r="H18" s="31"/>
      <c r="I18" s="26" t="s">
        <v>23</v>
      </c>
      <c r="J18" s="24" t="str">
        <f>IF('Rekapitulácia stavby'!AN16="","",'Rekapitulácia stavby'!AN16)</f>
        <v/>
      </c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8" customHeight="1">
      <c r="A19" s="31"/>
      <c r="B19" s="32"/>
      <c r="C19" s="31"/>
      <c r="D19" s="31"/>
      <c r="E19" s="24" t="str">
        <f>IF('Rekapitulácia stavby'!E17="","",'Rekapitulácia stavby'!E17)</f>
        <v xml:space="preserve"> </v>
      </c>
      <c r="F19" s="31"/>
      <c r="G19" s="31"/>
      <c r="H19" s="31"/>
      <c r="I19" s="26" t="s">
        <v>24</v>
      </c>
      <c r="J19" s="24" t="str">
        <f>IF('Rekapitulácia stavby'!AN17="","",'Rekapitulácia stavby'!AN17)</f>
        <v/>
      </c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6.95" customHeight="1">
      <c r="A20" s="31"/>
      <c r="B20" s="32"/>
      <c r="C20" s="31"/>
      <c r="D20" s="31"/>
      <c r="E20" s="31"/>
      <c r="F20" s="31"/>
      <c r="G20" s="31"/>
      <c r="H20" s="31"/>
      <c r="I20" s="31"/>
      <c r="J20" s="31"/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2" customHeight="1">
      <c r="A21" s="31"/>
      <c r="B21" s="32"/>
      <c r="C21" s="31"/>
      <c r="D21" s="26" t="s">
        <v>29</v>
      </c>
      <c r="E21" s="31"/>
      <c r="F21" s="31"/>
      <c r="G21" s="31"/>
      <c r="H21" s="31"/>
      <c r="I21" s="26" t="s">
        <v>23</v>
      </c>
      <c r="J21" s="24" t="s">
        <v>1</v>
      </c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8" customHeight="1">
      <c r="A22" s="31"/>
      <c r="B22" s="32"/>
      <c r="C22" s="31"/>
      <c r="D22" s="31"/>
      <c r="E22" s="24"/>
      <c r="F22" s="31"/>
      <c r="G22" s="31"/>
      <c r="H22" s="31"/>
      <c r="I22" s="26" t="s">
        <v>24</v>
      </c>
      <c r="J22" s="24" t="s">
        <v>1</v>
      </c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6.95" customHeight="1">
      <c r="A23" s="31"/>
      <c r="B23" s="32"/>
      <c r="C23" s="31"/>
      <c r="D23" s="31"/>
      <c r="E23" s="31"/>
      <c r="F23" s="31"/>
      <c r="G23" s="31"/>
      <c r="H23" s="31"/>
      <c r="I23" s="31"/>
      <c r="J23" s="31"/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2" customHeight="1">
      <c r="A24" s="31"/>
      <c r="B24" s="32"/>
      <c r="C24" s="31"/>
      <c r="D24" s="26" t="s">
        <v>30</v>
      </c>
      <c r="E24" s="31"/>
      <c r="F24" s="31"/>
      <c r="G24" s="31"/>
      <c r="H24" s="31"/>
      <c r="I24" s="31"/>
      <c r="J24" s="31"/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8" customFormat="1" ht="16.5" customHeight="1">
      <c r="A25" s="89"/>
      <c r="B25" s="90"/>
      <c r="C25" s="89"/>
      <c r="D25" s="89"/>
      <c r="E25" s="245" t="s">
        <v>1</v>
      </c>
      <c r="F25" s="245"/>
      <c r="G25" s="245"/>
      <c r="H25" s="245"/>
      <c r="I25" s="89"/>
      <c r="J25" s="89"/>
      <c r="K25" s="89"/>
      <c r="L25" s="91"/>
      <c r="S25" s="89"/>
      <c r="T25" s="89"/>
      <c r="U25" s="89"/>
      <c r="V25" s="89"/>
      <c r="W25" s="89"/>
      <c r="X25" s="89"/>
      <c r="Y25" s="89"/>
      <c r="Z25" s="89"/>
      <c r="AA25" s="89"/>
      <c r="AB25" s="89"/>
      <c r="AC25" s="89"/>
      <c r="AD25" s="89"/>
      <c r="AE25" s="89"/>
    </row>
    <row r="26" spans="1:31" s="2" customFormat="1" ht="6.95" customHeight="1">
      <c r="A26" s="31"/>
      <c r="B26" s="32"/>
      <c r="C26" s="31"/>
      <c r="D26" s="31"/>
      <c r="E26" s="31"/>
      <c r="F26" s="31"/>
      <c r="G26" s="31"/>
      <c r="H26" s="31"/>
      <c r="I26" s="31"/>
      <c r="J26" s="31"/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>
      <c r="A27" s="31"/>
      <c r="B27" s="32"/>
      <c r="C27" s="31"/>
      <c r="D27" s="65"/>
      <c r="E27" s="65"/>
      <c r="F27" s="65"/>
      <c r="G27" s="65"/>
      <c r="H27" s="65"/>
      <c r="I27" s="65"/>
      <c r="J27" s="65"/>
      <c r="K27" s="65"/>
      <c r="L27" s="4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4.45" customHeight="1">
      <c r="A28" s="31"/>
      <c r="B28" s="32"/>
      <c r="C28" s="31"/>
      <c r="D28" s="24" t="s">
        <v>95</v>
      </c>
      <c r="E28" s="31"/>
      <c r="F28" s="31"/>
      <c r="G28" s="31"/>
      <c r="H28" s="31"/>
      <c r="I28" s="31"/>
      <c r="J28" s="92">
        <f>J94</f>
        <v>0</v>
      </c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14.45" customHeight="1">
      <c r="A29" s="31"/>
      <c r="B29" s="32"/>
      <c r="C29" s="31"/>
      <c r="D29" s="93" t="s">
        <v>96</v>
      </c>
      <c r="E29" s="31"/>
      <c r="F29" s="31"/>
      <c r="G29" s="31"/>
      <c r="H29" s="31"/>
      <c r="I29" s="31"/>
      <c r="J29" s="92">
        <f>J106</f>
        <v>0</v>
      </c>
      <c r="K29" s="31"/>
      <c r="L29" s="4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5" customHeight="1">
      <c r="A30" s="31"/>
      <c r="B30" s="32"/>
      <c r="C30" s="31"/>
      <c r="D30" s="94" t="s">
        <v>31</v>
      </c>
      <c r="E30" s="31"/>
      <c r="F30" s="31"/>
      <c r="G30" s="31"/>
      <c r="H30" s="31"/>
      <c r="I30" s="31"/>
      <c r="J30" s="70">
        <f>ROUND(J28 + J29, 2)</f>
        <v>0</v>
      </c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2"/>
      <c r="C31" s="31"/>
      <c r="D31" s="65"/>
      <c r="E31" s="65"/>
      <c r="F31" s="65"/>
      <c r="G31" s="65"/>
      <c r="H31" s="65"/>
      <c r="I31" s="65"/>
      <c r="J31" s="65"/>
      <c r="K31" s="65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2"/>
      <c r="C32" s="31"/>
      <c r="D32" s="31"/>
      <c r="E32" s="31"/>
      <c r="F32" s="35" t="s">
        <v>33</v>
      </c>
      <c r="G32" s="31"/>
      <c r="H32" s="31"/>
      <c r="I32" s="35" t="s">
        <v>32</v>
      </c>
      <c r="J32" s="35" t="s">
        <v>34</v>
      </c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2"/>
      <c r="C33" s="31"/>
      <c r="D33" s="95" t="s">
        <v>35</v>
      </c>
      <c r="E33" s="26" t="s">
        <v>36</v>
      </c>
      <c r="F33" s="96">
        <f>ROUND((SUM(BE106:BE113) + SUM(BE131:BE243)),  2)</f>
        <v>0</v>
      </c>
      <c r="G33" s="31"/>
      <c r="H33" s="31"/>
      <c r="I33" s="97">
        <v>0.2</v>
      </c>
      <c r="J33" s="96">
        <f>ROUND(((SUM(BE106:BE113) + SUM(BE131:BE243))*I33),  2)</f>
        <v>0</v>
      </c>
      <c r="K33" s="31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2"/>
      <c r="C34" s="31"/>
      <c r="D34" s="31"/>
      <c r="E34" s="26" t="s">
        <v>37</v>
      </c>
      <c r="F34" s="96">
        <f>ROUND((SUM(BF106:BF113) + SUM(BF131:BF243)),  2)</f>
        <v>0</v>
      </c>
      <c r="G34" s="31"/>
      <c r="H34" s="31"/>
      <c r="I34" s="97">
        <v>0.2</v>
      </c>
      <c r="J34" s="96">
        <f>ROUND(((SUM(BF106:BF113) + SUM(BF131:BF243))*I34),  2)</f>
        <v>0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2"/>
      <c r="C35" s="31"/>
      <c r="D35" s="31"/>
      <c r="E35" s="26" t="s">
        <v>38</v>
      </c>
      <c r="F35" s="96">
        <f>ROUND((SUM(BG106:BG113) + SUM(BG131:BG243)),  2)</f>
        <v>0</v>
      </c>
      <c r="G35" s="31"/>
      <c r="H35" s="31"/>
      <c r="I35" s="97">
        <v>0.2</v>
      </c>
      <c r="J35" s="96">
        <f>0</f>
        <v>0</v>
      </c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2"/>
      <c r="C36" s="31"/>
      <c r="D36" s="31"/>
      <c r="E36" s="26" t="s">
        <v>39</v>
      </c>
      <c r="F36" s="96">
        <f>ROUND((SUM(BH106:BH113) + SUM(BH131:BH243)),  2)</f>
        <v>0</v>
      </c>
      <c r="G36" s="31"/>
      <c r="H36" s="31"/>
      <c r="I36" s="97">
        <v>0.2</v>
      </c>
      <c r="J36" s="96">
        <f>0</f>
        <v>0</v>
      </c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2"/>
      <c r="C37" s="31"/>
      <c r="D37" s="31"/>
      <c r="E37" s="26" t="s">
        <v>40</v>
      </c>
      <c r="F37" s="96">
        <f>ROUND((SUM(BI106:BI113) + SUM(BI131:BI243)),  2)</f>
        <v>0</v>
      </c>
      <c r="G37" s="31"/>
      <c r="H37" s="31"/>
      <c r="I37" s="97">
        <v>0</v>
      </c>
      <c r="J37" s="96">
        <f>0</f>
        <v>0</v>
      </c>
      <c r="K37" s="31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2"/>
      <c r="C38" s="31"/>
      <c r="D38" s="31"/>
      <c r="E38" s="31"/>
      <c r="F38" s="31"/>
      <c r="G38" s="31"/>
      <c r="H38" s="31"/>
      <c r="I38" s="31"/>
      <c r="J38" s="31"/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5" customHeight="1">
      <c r="A39" s="31"/>
      <c r="B39" s="32"/>
      <c r="C39" s="98"/>
      <c r="D39" s="99" t="s">
        <v>41</v>
      </c>
      <c r="E39" s="59"/>
      <c r="F39" s="59"/>
      <c r="G39" s="100" t="s">
        <v>42</v>
      </c>
      <c r="H39" s="101" t="s">
        <v>43</v>
      </c>
      <c r="I39" s="59"/>
      <c r="J39" s="102">
        <f>SUM(J30:J37)</f>
        <v>0</v>
      </c>
      <c r="K39" s="103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41"/>
      <c r="D50" s="42" t="s">
        <v>44</v>
      </c>
      <c r="E50" s="43"/>
      <c r="F50" s="43"/>
      <c r="G50" s="42" t="s">
        <v>45</v>
      </c>
      <c r="H50" s="43"/>
      <c r="I50" s="43"/>
      <c r="J50" s="43"/>
      <c r="K50" s="43"/>
      <c r="L50" s="41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1"/>
      <c r="B61" s="32"/>
      <c r="C61" s="31"/>
      <c r="D61" s="44" t="s">
        <v>46</v>
      </c>
      <c r="E61" s="34"/>
      <c r="F61" s="104" t="s">
        <v>47</v>
      </c>
      <c r="G61" s="44" t="s">
        <v>46</v>
      </c>
      <c r="H61" s="34"/>
      <c r="I61" s="34"/>
      <c r="J61" s="105" t="s">
        <v>47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1"/>
      <c r="B65" s="32"/>
      <c r="C65" s="31"/>
      <c r="D65" s="42" t="s">
        <v>48</v>
      </c>
      <c r="E65" s="45"/>
      <c r="F65" s="45"/>
      <c r="G65" s="42" t="s">
        <v>49</v>
      </c>
      <c r="H65" s="45"/>
      <c r="I65" s="45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1"/>
      <c r="B76" s="32"/>
      <c r="C76" s="31"/>
      <c r="D76" s="44" t="s">
        <v>46</v>
      </c>
      <c r="E76" s="34"/>
      <c r="F76" s="104" t="s">
        <v>47</v>
      </c>
      <c r="G76" s="44" t="s">
        <v>46</v>
      </c>
      <c r="H76" s="34"/>
      <c r="I76" s="34"/>
      <c r="J76" s="105" t="s">
        <v>47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97</v>
      </c>
      <c r="D82" s="31"/>
      <c r="E82" s="31"/>
      <c r="F82" s="31"/>
      <c r="G82" s="31"/>
      <c r="H82" s="31"/>
      <c r="I82" s="3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15</v>
      </c>
      <c r="D84" s="31"/>
      <c r="E84" s="31"/>
      <c r="F84" s="31"/>
      <c r="G84" s="31"/>
      <c r="H84" s="31"/>
      <c r="I84" s="3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1"/>
      <c r="D85" s="31"/>
      <c r="E85" s="222" t="str">
        <f>E7</f>
        <v>Gymnázium Pankúchova - oprava telocvične</v>
      </c>
      <c r="F85" s="251"/>
      <c r="G85" s="251"/>
      <c r="H85" s="251"/>
      <c r="I85" s="31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6.95" customHeight="1">
      <c r="A86" s="31"/>
      <c r="B86" s="32"/>
      <c r="C86" s="31"/>
      <c r="D86" s="31"/>
      <c r="E86" s="31"/>
      <c r="F86" s="31"/>
      <c r="G86" s="31"/>
      <c r="H86" s="31"/>
      <c r="I86" s="31"/>
      <c r="J86" s="31"/>
      <c r="K86" s="31"/>
      <c r="L86" s="4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2" customHeight="1">
      <c r="A87" s="31"/>
      <c r="B87" s="32"/>
      <c r="C87" s="26" t="s">
        <v>19</v>
      </c>
      <c r="D87" s="31"/>
      <c r="E87" s="31"/>
      <c r="F87" s="24" t="str">
        <f>F10</f>
        <v xml:space="preserve"> </v>
      </c>
      <c r="G87" s="31"/>
      <c r="H87" s="31"/>
      <c r="I87" s="26" t="s">
        <v>21</v>
      </c>
      <c r="J87" s="54" t="str">
        <f>IF(J10="","",J10)</f>
        <v/>
      </c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5.2" customHeight="1">
      <c r="A89" s="31"/>
      <c r="B89" s="32"/>
      <c r="C89" s="26" t="s">
        <v>22</v>
      </c>
      <c r="D89" s="31"/>
      <c r="E89" s="31"/>
      <c r="F89" s="24">
        <f>E13</f>
        <v>0</v>
      </c>
      <c r="G89" s="31"/>
      <c r="H89" s="31"/>
      <c r="I89" s="26" t="s">
        <v>27</v>
      </c>
      <c r="J89" s="29" t="str">
        <f>E19</f>
        <v xml:space="preserve"> </v>
      </c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15.2" customHeight="1">
      <c r="A90" s="31"/>
      <c r="B90" s="32"/>
      <c r="C90" s="26" t="s">
        <v>25</v>
      </c>
      <c r="D90" s="31"/>
      <c r="E90" s="31"/>
      <c r="F90" s="24" t="str">
        <f>IF(E16="","",E16)</f>
        <v>Vyplň údaj</v>
      </c>
      <c r="G90" s="31"/>
      <c r="H90" s="31"/>
      <c r="I90" s="26" t="s">
        <v>29</v>
      </c>
      <c r="J90" s="29">
        <f>E22</f>
        <v>0</v>
      </c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0.35" customHeight="1">
      <c r="A91" s="31"/>
      <c r="B91" s="32"/>
      <c r="C91" s="31"/>
      <c r="D91" s="31"/>
      <c r="E91" s="31"/>
      <c r="F91" s="31"/>
      <c r="G91" s="31"/>
      <c r="H91" s="31"/>
      <c r="I91" s="31"/>
      <c r="J91" s="31"/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29.25" customHeight="1">
      <c r="A92" s="31"/>
      <c r="B92" s="32"/>
      <c r="C92" s="106" t="s">
        <v>98</v>
      </c>
      <c r="D92" s="98"/>
      <c r="E92" s="98"/>
      <c r="F92" s="98"/>
      <c r="G92" s="98"/>
      <c r="H92" s="98"/>
      <c r="I92" s="98"/>
      <c r="J92" s="107" t="s">
        <v>99</v>
      </c>
      <c r="K92" s="98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2.9" customHeight="1">
      <c r="A94" s="31"/>
      <c r="B94" s="32"/>
      <c r="C94" s="108" t="s">
        <v>100</v>
      </c>
      <c r="D94" s="31"/>
      <c r="E94" s="31"/>
      <c r="F94" s="31"/>
      <c r="G94" s="31"/>
      <c r="H94" s="31"/>
      <c r="I94" s="31"/>
      <c r="J94" s="70">
        <f>J131</f>
        <v>0</v>
      </c>
      <c r="K94" s="31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U94" s="16" t="s">
        <v>101</v>
      </c>
    </row>
    <row r="95" spans="1:47" s="9" customFormat="1" ht="24.95" customHeight="1">
      <c r="B95" s="109"/>
      <c r="D95" s="110" t="s">
        <v>102</v>
      </c>
      <c r="E95" s="111"/>
      <c r="F95" s="111"/>
      <c r="G95" s="111"/>
      <c r="H95" s="111"/>
      <c r="I95" s="111"/>
      <c r="J95" s="112">
        <f>J132</f>
        <v>0</v>
      </c>
      <c r="L95" s="109"/>
    </row>
    <row r="96" spans="1:47" s="10" customFormat="1" ht="19.899999999999999" customHeight="1">
      <c r="B96" s="113"/>
      <c r="D96" s="114" t="s">
        <v>103</v>
      </c>
      <c r="E96" s="115"/>
      <c r="F96" s="115"/>
      <c r="G96" s="115"/>
      <c r="H96" s="115"/>
      <c r="I96" s="115"/>
      <c r="J96" s="116">
        <f>J133</f>
        <v>0</v>
      </c>
      <c r="L96" s="113"/>
    </row>
    <row r="97" spans="1:65" s="10" customFormat="1" ht="19.899999999999999" customHeight="1">
      <c r="B97" s="113"/>
      <c r="D97" s="114" t="s">
        <v>104</v>
      </c>
      <c r="E97" s="115"/>
      <c r="F97" s="115"/>
      <c r="G97" s="115"/>
      <c r="H97" s="115"/>
      <c r="I97" s="115"/>
      <c r="J97" s="116">
        <f>J140</f>
        <v>0</v>
      </c>
      <c r="L97" s="113"/>
    </row>
    <row r="98" spans="1:65" s="10" customFormat="1" ht="19.899999999999999" customHeight="1">
      <c r="B98" s="113"/>
      <c r="D98" s="114" t="s">
        <v>105</v>
      </c>
      <c r="E98" s="115"/>
      <c r="F98" s="115"/>
      <c r="G98" s="115"/>
      <c r="H98" s="115"/>
      <c r="I98" s="115"/>
      <c r="J98" s="116">
        <f>J158</f>
        <v>0</v>
      </c>
      <c r="L98" s="113"/>
    </row>
    <row r="99" spans="1:65" s="9" customFormat="1" ht="24.95" customHeight="1">
      <c r="B99" s="109"/>
      <c r="D99" s="110" t="s">
        <v>106</v>
      </c>
      <c r="E99" s="111"/>
      <c r="F99" s="111"/>
      <c r="G99" s="111"/>
      <c r="H99" s="111"/>
      <c r="I99" s="111"/>
      <c r="J99" s="112">
        <f>J160</f>
        <v>0</v>
      </c>
      <c r="L99" s="109"/>
    </row>
    <row r="100" spans="1:65" s="10" customFormat="1" ht="19.899999999999999" customHeight="1">
      <c r="B100" s="113"/>
      <c r="D100" s="114" t="s">
        <v>107</v>
      </c>
      <c r="E100" s="115"/>
      <c r="F100" s="115"/>
      <c r="G100" s="115"/>
      <c r="H100" s="115"/>
      <c r="I100" s="115"/>
      <c r="J100" s="116">
        <f>J161</f>
        <v>0</v>
      </c>
      <c r="L100" s="113"/>
    </row>
    <row r="101" spans="1:65" s="10" customFormat="1" ht="19.899999999999999" customHeight="1">
      <c r="B101" s="113"/>
      <c r="D101" s="114" t="s">
        <v>108</v>
      </c>
      <c r="E101" s="115"/>
      <c r="F101" s="115"/>
      <c r="G101" s="115"/>
      <c r="H101" s="115"/>
      <c r="I101" s="115"/>
      <c r="J101" s="116">
        <f>J166</f>
        <v>0</v>
      </c>
      <c r="L101" s="113"/>
    </row>
    <row r="102" spans="1:65" s="10" customFormat="1" ht="19.899999999999999" customHeight="1">
      <c r="B102" s="113"/>
      <c r="D102" s="114" t="s">
        <v>109</v>
      </c>
      <c r="E102" s="115"/>
      <c r="F102" s="115"/>
      <c r="G102" s="115"/>
      <c r="H102" s="115"/>
      <c r="I102" s="115"/>
      <c r="J102" s="116">
        <f>J200</f>
        <v>0</v>
      </c>
      <c r="L102" s="113"/>
    </row>
    <row r="103" spans="1:65" s="10" customFormat="1" ht="19.899999999999999" customHeight="1">
      <c r="B103" s="113"/>
      <c r="D103" s="114" t="s">
        <v>110</v>
      </c>
      <c r="E103" s="115"/>
      <c r="F103" s="115"/>
      <c r="G103" s="115"/>
      <c r="H103" s="115"/>
      <c r="I103" s="115"/>
      <c r="J103" s="116">
        <f>J229</f>
        <v>0</v>
      </c>
      <c r="L103" s="113"/>
    </row>
    <row r="104" spans="1:65" s="2" customFormat="1" ht="21.95" customHeight="1">
      <c r="A104" s="31"/>
      <c r="B104" s="32"/>
      <c r="C104" s="31"/>
      <c r="D104" s="31"/>
      <c r="E104" s="31"/>
      <c r="F104" s="31"/>
      <c r="G104" s="31"/>
      <c r="H104" s="31"/>
      <c r="I104" s="31"/>
      <c r="J104" s="31"/>
      <c r="K104" s="31"/>
      <c r="L104" s="41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65" s="2" customFormat="1" ht="6.95" customHeight="1">
      <c r="A105" s="31"/>
      <c r="B105" s="32"/>
      <c r="C105" s="31"/>
      <c r="D105" s="31"/>
      <c r="E105" s="31"/>
      <c r="F105" s="31"/>
      <c r="G105" s="31"/>
      <c r="H105" s="31"/>
      <c r="I105" s="31"/>
      <c r="J105" s="31"/>
      <c r="K105" s="31"/>
      <c r="L105" s="41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65" s="2" customFormat="1" ht="29.25" customHeight="1">
      <c r="A106" s="31"/>
      <c r="B106" s="32"/>
      <c r="C106" s="108" t="s">
        <v>111</v>
      </c>
      <c r="D106" s="31"/>
      <c r="E106" s="31"/>
      <c r="F106" s="31"/>
      <c r="G106" s="31"/>
      <c r="H106" s="31"/>
      <c r="I106" s="31"/>
      <c r="J106" s="117">
        <f>ROUND(J107 + J108 + J109 + J110 + J111 + J112,2)</f>
        <v>0</v>
      </c>
      <c r="K106" s="31"/>
      <c r="L106" s="41"/>
      <c r="N106" s="118" t="s">
        <v>35</v>
      </c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65" s="2" customFormat="1" ht="18" customHeight="1">
      <c r="A107" s="31"/>
      <c r="B107" s="119"/>
      <c r="C107" s="120"/>
      <c r="D107" s="249" t="s">
        <v>112</v>
      </c>
      <c r="E107" s="250"/>
      <c r="F107" s="250"/>
      <c r="G107" s="120"/>
      <c r="H107" s="120"/>
      <c r="I107" s="120"/>
      <c r="J107" s="122">
        <v>0</v>
      </c>
      <c r="K107" s="120"/>
      <c r="L107" s="123"/>
      <c r="M107" s="124"/>
      <c r="N107" s="125" t="s">
        <v>37</v>
      </c>
      <c r="O107" s="124"/>
      <c r="P107" s="124"/>
      <c r="Q107" s="124"/>
      <c r="R107" s="124"/>
      <c r="S107" s="120"/>
      <c r="T107" s="120"/>
      <c r="U107" s="120"/>
      <c r="V107" s="120"/>
      <c r="W107" s="120"/>
      <c r="X107" s="120"/>
      <c r="Y107" s="120"/>
      <c r="Z107" s="120"/>
      <c r="AA107" s="120"/>
      <c r="AB107" s="120"/>
      <c r="AC107" s="120"/>
      <c r="AD107" s="120"/>
      <c r="AE107" s="120"/>
      <c r="AF107" s="124"/>
      <c r="AG107" s="124"/>
      <c r="AH107" s="124"/>
      <c r="AI107" s="124"/>
      <c r="AJ107" s="124"/>
      <c r="AK107" s="124"/>
      <c r="AL107" s="124"/>
      <c r="AM107" s="124"/>
      <c r="AN107" s="124"/>
      <c r="AO107" s="124"/>
      <c r="AP107" s="124"/>
      <c r="AQ107" s="124"/>
      <c r="AR107" s="124"/>
      <c r="AS107" s="124"/>
      <c r="AT107" s="124"/>
      <c r="AU107" s="124"/>
      <c r="AV107" s="124"/>
      <c r="AW107" s="124"/>
      <c r="AX107" s="124"/>
      <c r="AY107" s="126" t="s">
        <v>113</v>
      </c>
      <c r="AZ107" s="124"/>
      <c r="BA107" s="124"/>
      <c r="BB107" s="124"/>
      <c r="BC107" s="124"/>
      <c r="BD107" s="124"/>
      <c r="BE107" s="127">
        <f t="shared" ref="BE107:BE112" si="0">IF(N107="základná",J107,0)</f>
        <v>0</v>
      </c>
      <c r="BF107" s="127">
        <f t="shared" ref="BF107:BF112" si="1">IF(N107="znížená",J107,0)</f>
        <v>0</v>
      </c>
      <c r="BG107" s="127">
        <f t="shared" ref="BG107:BG112" si="2">IF(N107="zákl. prenesená",J107,0)</f>
        <v>0</v>
      </c>
      <c r="BH107" s="127">
        <f t="shared" ref="BH107:BH112" si="3">IF(N107="zníž. prenesená",J107,0)</f>
        <v>0</v>
      </c>
      <c r="BI107" s="127">
        <f t="shared" ref="BI107:BI112" si="4">IF(N107="nulová",J107,0)</f>
        <v>0</v>
      </c>
      <c r="BJ107" s="126" t="s">
        <v>80</v>
      </c>
      <c r="BK107" s="124"/>
      <c r="BL107" s="124"/>
      <c r="BM107" s="124"/>
    </row>
    <row r="108" spans="1:65" s="2" customFormat="1" ht="18" customHeight="1">
      <c r="A108" s="31"/>
      <c r="B108" s="119"/>
      <c r="C108" s="120"/>
      <c r="D108" s="249" t="s">
        <v>114</v>
      </c>
      <c r="E108" s="250"/>
      <c r="F108" s="250"/>
      <c r="G108" s="120"/>
      <c r="H108" s="120"/>
      <c r="I108" s="120"/>
      <c r="J108" s="122">
        <v>0</v>
      </c>
      <c r="K108" s="120"/>
      <c r="L108" s="123"/>
      <c r="M108" s="124"/>
      <c r="N108" s="125" t="s">
        <v>37</v>
      </c>
      <c r="O108" s="124"/>
      <c r="P108" s="124"/>
      <c r="Q108" s="124"/>
      <c r="R108" s="124"/>
      <c r="S108" s="120"/>
      <c r="T108" s="120"/>
      <c r="U108" s="120"/>
      <c r="V108" s="120"/>
      <c r="W108" s="120"/>
      <c r="X108" s="120"/>
      <c r="Y108" s="120"/>
      <c r="Z108" s="120"/>
      <c r="AA108" s="120"/>
      <c r="AB108" s="120"/>
      <c r="AC108" s="120"/>
      <c r="AD108" s="120"/>
      <c r="AE108" s="120"/>
      <c r="AF108" s="124"/>
      <c r="AG108" s="124"/>
      <c r="AH108" s="124"/>
      <c r="AI108" s="124"/>
      <c r="AJ108" s="124"/>
      <c r="AK108" s="124"/>
      <c r="AL108" s="124"/>
      <c r="AM108" s="124"/>
      <c r="AN108" s="124"/>
      <c r="AO108" s="124"/>
      <c r="AP108" s="124"/>
      <c r="AQ108" s="124"/>
      <c r="AR108" s="124"/>
      <c r="AS108" s="124"/>
      <c r="AT108" s="124"/>
      <c r="AU108" s="124"/>
      <c r="AV108" s="124"/>
      <c r="AW108" s="124"/>
      <c r="AX108" s="124"/>
      <c r="AY108" s="126" t="s">
        <v>113</v>
      </c>
      <c r="AZ108" s="124"/>
      <c r="BA108" s="124"/>
      <c r="BB108" s="124"/>
      <c r="BC108" s="124"/>
      <c r="BD108" s="124"/>
      <c r="BE108" s="127">
        <f t="shared" si="0"/>
        <v>0</v>
      </c>
      <c r="BF108" s="127">
        <f t="shared" si="1"/>
        <v>0</v>
      </c>
      <c r="BG108" s="127">
        <f t="shared" si="2"/>
        <v>0</v>
      </c>
      <c r="BH108" s="127">
        <f t="shared" si="3"/>
        <v>0</v>
      </c>
      <c r="BI108" s="127">
        <f t="shared" si="4"/>
        <v>0</v>
      </c>
      <c r="BJ108" s="126" t="s">
        <v>80</v>
      </c>
      <c r="BK108" s="124"/>
      <c r="BL108" s="124"/>
      <c r="BM108" s="124"/>
    </row>
    <row r="109" spans="1:65" s="2" customFormat="1" ht="18" customHeight="1">
      <c r="A109" s="31"/>
      <c r="B109" s="119"/>
      <c r="C109" s="120"/>
      <c r="D109" s="249" t="s">
        <v>115</v>
      </c>
      <c r="E109" s="250"/>
      <c r="F109" s="250"/>
      <c r="G109" s="120"/>
      <c r="H109" s="120"/>
      <c r="I109" s="120"/>
      <c r="J109" s="122">
        <v>0</v>
      </c>
      <c r="K109" s="120"/>
      <c r="L109" s="123"/>
      <c r="M109" s="124"/>
      <c r="N109" s="125" t="s">
        <v>37</v>
      </c>
      <c r="O109" s="124"/>
      <c r="P109" s="124"/>
      <c r="Q109" s="124"/>
      <c r="R109" s="124"/>
      <c r="S109" s="120"/>
      <c r="T109" s="120"/>
      <c r="U109" s="120"/>
      <c r="V109" s="120"/>
      <c r="W109" s="120"/>
      <c r="X109" s="120"/>
      <c r="Y109" s="120"/>
      <c r="Z109" s="120"/>
      <c r="AA109" s="120"/>
      <c r="AB109" s="120"/>
      <c r="AC109" s="120"/>
      <c r="AD109" s="120"/>
      <c r="AE109" s="120"/>
      <c r="AF109" s="124"/>
      <c r="AG109" s="124"/>
      <c r="AH109" s="124"/>
      <c r="AI109" s="124"/>
      <c r="AJ109" s="124"/>
      <c r="AK109" s="124"/>
      <c r="AL109" s="124"/>
      <c r="AM109" s="124"/>
      <c r="AN109" s="124"/>
      <c r="AO109" s="124"/>
      <c r="AP109" s="124"/>
      <c r="AQ109" s="124"/>
      <c r="AR109" s="124"/>
      <c r="AS109" s="124"/>
      <c r="AT109" s="124"/>
      <c r="AU109" s="124"/>
      <c r="AV109" s="124"/>
      <c r="AW109" s="124"/>
      <c r="AX109" s="124"/>
      <c r="AY109" s="126" t="s">
        <v>113</v>
      </c>
      <c r="AZ109" s="124"/>
      <c r="BA109" s="124"/>
      <c r="BB109" s="124"/>
      <c r="BC109" s="124"/>
      <c r="BD109" s="124"/>
      <c r="BE109" s="127">
        <f t="shared" si="0"/>
        <v>0</v>
      </c>
      <c r="BF109" s="127">
        <f t="shared" si="1"/>
        <v>0</v>
      </c>
      <c r="BG109" s="127">
        <f t="shared" si="2"/>
        <v>0</v>
      </c>
      <c r="BH109" s="127">
        <f t="shared" si="3"/>
        <v>0</v>
      </c>
      <c r="BI109" s="127">
        <f t="shared" si="4"/>
        <v>0</v>
      </c>
      <c r="BJ109" s="126" t="s">
        <v>80</v>
      </c>
      <c r="BK109" s="124"/>
      <c r="BL109" s="124"/>
      <c r="BM109" s="124"/>
    </row>
    <row r="110" spans="1:65" s="2" customFormat="1" ht="18" customHeight="1">
      <c r="A110" s="31"/>
      <c r="B110" s="119"/>
      <c r="C110" s="120"/>
      <c r="D110" s="249" t="s">
        <v>116</v>
      </c>
      <c r="E110" s="250"/>
      <c r="F110" s="250"/>
      <c r="G110" s="120"/>
      <c r="H110" s="120"/>
      <c r="I110" s="120"/>
      <c r="J110" s="122">
        <v>0</v>
      </c>
      <c r="K110" s="120"/>
      <c r="L110" s="123"/>
      <c r="M110" s="124"/>
      <c r="N110" s="125" t="s">
        <v>37</v>
      </c>
      <c r="O110" s="124"/>
      <c r="P110" s="124"/>
      <c r="Q110" s="124"/>
      <c r="R110" s="124"/>
      <c r="S110" s="120"/>
      <c r="T110" s="120"/>
      <c r="U110" s="120"/>
      <c r="V110" s="120"/>
      <c r="W110" s="120"/>
      <c r="X110" s="120"/>
      <c r="Y110" s="120"/>
      <c r="Z110" s="120"/>
      <c r="AA110" s="120"/>
      <c r="AB110" s="120"/>
      <c r="AC110" s="120"/>
      <c r="AD110" s="120"/>
      <c r="AE110" s="120"/>
      <c r="AF110" s="124"/>
      <c r="AG110" s="124"/>
      <c r="AH110" s="124"/>
      <c r="AI110" s="124"/>
      <c r="AJ110" s="124"/>
      <c r="AK110" s="124"/>
      <c r="AL110" s="124"/>
      <c r="AM110" s="124"/>
      <c r="AN110" s="124"/>
      <c r="AO110" s="124"/>
      <c r="AP110" s="124"/>
      <c r="AQ110" s="124"/>
      <c r="AR110" s="124"/>
      <c r="AS110" s="124"/>
      <c r="AT110" s="124"/>
      <c r="AU110" s="124"/>
      <c r="AV110" s="124"/>
      <c r="AW110" s="124"/>
      <c r="AX110" s="124"/>
      <c r="AY110" s="126" t="s">
        <v>113</v>
      </c>
      <c r="AZ110" s="124"/>
      <c r="BA110" s="124"/>
      <c r="BB110" s="124"/>
      <c r="BC110" s="124"/>
      <c r="BD110" s="124"/>
      <c r="BE110" s="127">
        <f t="shared" si="0"/>
        <v>0</v>
      </c>
      <c r="BF110" s="127">
        <f t="shared" si="1"/>
        <v>0</v>
      </c>
      <c r="BG110" s="127">
        <f t="shared" si="2"/>
        <v>0</v>
      </c>
      <c r="BH110" s="127">
        <f t="shared" si="3"/>
        <v>0</v>
      </c>
      <c r="BI110" s="127">
        <f t="shared" si="4"/>
        <v>0</v>
      </c>
      <c r="BJ110" s="126" t="s">
        <v>80</v>
      </c>
      <c r="BK110" s="124"/>
      <c r="BL110" s="124"/>
      <c r="BM110" s="124"/>
    </row>
    <row r="111" spans="1:65" s="2" customFormat="1" ht="18" customHeight="1">
      <c r="A111" s="31"/>
      <c r="B111" s="119"/>
      <c r="C111" s="120"/>
      <c r="D111" s="249" t="s">
        <v>117</v>
      </c>
      <c r="E111" s="250"/>
      <c r="F111" s="250"/>
      <c r="G111" s="120"/>
      <c r="H111" s="120"/>
      <c r="I111" s="120"/>
      <c r="J111" s="122">
        <v>0</v>
      </c>
      <c r="K111" s="120"/>
      <c r="L111" s="123"/>
      <c r="M111" s="124"/>
      <c r="N111" s="125" t="s">
        <v>37</v>
      </c>
      <c r="O111" s="124"/>
      <c r="P111" s="124"/>
      <c r="Q111" s="124"/>
      <c r="R111" s="124"/>
      <c r="S111" s="120"/>
      <c r="T111" s="120"/>
      <c r="U111" s="120"/>
      <c r="V111" s="120"/>
      <c r="W111" s="120"/>
      <c r="X111" s="120"/>
      <c r="Y111" s="120"/>
      <c r="Z111" s="120"/>
      <c r="AA111" s="120"/>
      <c r="AB111" s="120"/>
      <c r="AC111" s="120"/>
      <c r="AD111" s="120"/>
      <c r="AE111" s="120"/>
      <c r="AF111" s="124"/>
      <c r="AG111" s="124"/>
      <c r="AH111" s="124"/>
      <c r="AI111" s="124"/>
      <c r="AJ111" s="124"/>
      <c r="AK111" s="124"/>
      <c r="AL111" s="124"/>
      <c r="AM111" s="124"/>
      <c r="AN111" s="124"/>
      <c r="AO111" s="124"/>
      <c r="AP111" s="124"/>
      <c r="AQ111" s="124"/>
      <c r="AR111" s="124"/>
      <c r="AS111" s="124"/>
      <c r="AT111" s="124"/>
      <c r="AU111" s="124"/>
      <c r="AV111" s="124"/>
      <c r="AW111" s="124"/>
      <c r="AX111" s="124"/>
      <c r="AY111" s="126" t="s">
        <v>113</v>
      </c>
      <c r="AZ111" s="124"/>
      <c r="BA111" s="124"/>
      <c r="BB111" s="124"/>
      <c r="BC111" s="124"/>
      <c r="BD111" s="124"/>
      <c r="BE111" s="127">
        <f t="shared" si="0"/>
        <v>0</v>
      </c>
      <c r="BF111" s="127">
        <f t="shared" si="1"/>
        <v>0</v>
      </c>
      <c r="BG111" s="127">
        <f t="shared" si="2"/>
        <v>0</v>
      </c>
      <c r="BH111" s="127">
        <f t="shared" si="3"/>
        <v>0</v>
      </c>
      <c r="BI111" s="127">
        <f t="shared" si="4"/>
        <v>0</v>
      </c>
      <c r="BJ111" s="126" t="s">
        <v>80</v>
      </c>
      <c r="BK111" s="124"/>
      <c r="BL111" s="124"/>
      <c r="BM111" s="124"/>
    </row>
    <row r="112" spans="1:65" s="2" customFormat="1" ht="18" customHeight="1">
      <c r="A112" s="31"/>
      <c r="B112" s="119"/>
      <c r="C112" s="120"/>
      <c r="D112" s="121" t="s">
        <v>118</v>
      </c>
      <c r="E112" s="120"/>
      <c r="F112" s="120"/>
      <c r="G112" s="120"/>
      <c r="H112" s="120"/>
      <c r="I112" s="120"/>
      <c r="J112" s="122">
        <f>ROUND(J28*T112,2)</f>
        <v>0</v>
      </c>
      <c r="K112" s="120"/>
      <c r="L112" s="123"/>
      <c r="M112" s="124"/>
      <c r="N112" s="125" t="s">
        <v>37</v>
      </c>
      <c r="O112" s="124"/>
      <c r="P112" s="124"/>
      <c r="Q112" s="124"/>
      <c r="R112" s="124"/>
      <c r="S112" s="120"/>
      <c r="T112" s="120"/>
      <c r="U112" s="120"/>
      <c r="V112" s="120"/>
      <c r="W112" s="120"/>
      <c r="X112" s="120"/>
      <c r="Y112" s="120"/>
      <c r="Z112" s="120"/>
      <c r="AA112" s="120"/>
      <c r="AB112" s="120"/>
      <c r="AC112" s="120"/>
      <c r="AD112" s="120"/>
      <c r="AE112" s="120"/>
      <c r="AF112" s="124"/>
      <c r="AG112" s="124"/>
      <c r="AH112" s="124"/>
      <c r="AI112" s="124"/>
      <c r="AJ112" s="124"/>
      <c r="AK112" s="124"/>
      <c r="AL112" s="124"/>
      <c r="AM112" s="124"/>
      <c r="AN112" s="124"/>
      <c r="AO112" s="124"/>
      <c r="AP112" s="124"/>
      <c r="AQ112" s="124"/>
      <c r="AR112" s="124"/>
      <c r="AS112" s="124"/>
      <c r="AT112" s="124"/>
      <c r="AU112" s="124"/>
      <c r="AV112" s="124"/>
      <c r="AW112" s="124"/>
      <c r="AX112" s="124"/>
      <c r="AY112" s="126" t="s">
        <v>119</v>
      </c>
      <c r="AZ112" s="124"/>
      <c r="BA112" s="124"/>
      <c r="BB112" s="124"/>
      <c r="BC112" s="124"/>
      <c r="BD112" s="124"/>
      <c r="BE112" s="127">
        <f t="shared" si="0"/>
        <v>0</v>
      </c>
      <c r="BF112" s="127">
        <f t="shared" si="1"/>
        <v>0</v>
      </c>
      <c r="BG112" s="127">
        <f t="shared" si="2"/>
        <v>0</v>
      </c>
      <c r="BH112" s="127">
        <f t="shared" si="3"/>
        <v>0</v>
      </c>
      <c r="BI112" s="127">
        <f t="shared" si="4"/>
        <v>0</v>
      </c>
      <c r="BJ112" s="126" t="s">
        <v>80</v>
      </c>
      <c r="BK112" s="124"/>
      <c r="BL112" s="124"/>
      <c r="BM112" s="124"/>
    </row>
    <row r="113" spans="1:31" s="2" customFormat="1">
      <c r="A113" s="31"/>
      <c r="B113" s="32"/>
      <c r="C113" s="31"/>
      <c r="D113" s="31"/>
      <c r="E113" s="31"/>
      <c r="F113" s="31"/>
      <c r="G113" s="31"/>
      <c r="H113" s="31"/>
      <c r="I113" s="31"/>
      <c r="J113" s="31"/>
      <c r="K113" s="31"/>
      <c r="L113" s="4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31" s="2" customFormat="1" ht="29.25" customHeight="1">
      <c r="A114" s="31"/>
      <c r="B114" s="32"/>
      <c r="C114" s="128" t="s">
        <v>120</v>
      </c>
      <c r="D114" s="98"/>
      <c r="E114" s="98"/>
      <c r="F114" s="98"/>
      <c r="G114" s="98"/>
      <c r="H114" s="98"/>
      <c r="I114" s="98"/>
      <c r="J114" s="129">
        <f>ROUND(J94+J106,2)</f>
        <v>0</v>
      </c>
      <c r="K114" s="98"/>
      <c r="L114" s="4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31" s="2" customFormat="1" ht="6.95" customHeight="1">
      <c r="A115" s="31"/>
      <c r="B115" s="46"/>
      <c r="C115" s="47"/>
      <c r="D115" s="47"/>
      <c r="E115" s="47"/>
      <c r="F115" s="47"/>
      <c r="G115" s="47"/>
      <c r="H115" s="47"/>
      <c r="I115" s="47"/>
      <c r="J115" s="47"/>
      <c r="K115" s="47"/>
      <c r="L115" s="4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9" spans="1:31" s="2" customFormat="1" ht="6.95" customHeight="1">
      <c r="A119" s="31"/>
      <c r="B119" s="48"/>
      <c r="C119" s="49"/>
      <c r="D119" s="49"/>
      <c r="E119" s="49"/>
      <c r="F119" s="49"/>
      <c r="G119" s="49"/>
      <c r="H119" s="49"/>
      <c r="I119" s="49"/>
      <c r="J119" s="49"/>
      <c r="K119" s="49"/>
      <c r="L119" s="4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31" s="2" customFormat="1" ht="24.95" customHeight="1">
      <c r="A120" s="31"/>
      <c r="B120" s="32"/>
      <c r="C120" s="20" t="s">
        <v>121</v>
      </c>
      <c r="D120" s="31"/>
      <c r="E120" s="31"/>
      <c r="F120" s="31"/>
      <c r="G120" s="31"/>
      <c r="H120" s="31"/>
      <c r="I120" s="31"/>
      <c r="J120" s="31"/>
      <c r="K120" s="31"/>
      <c r="L120" s="41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31" s="2" customFormat="1" ht="6.95" customHeight="1">
      <c r="A121" s="31"/>
      <c r="B121" s="32"/>
      <c r="C121" s="31"/>
      <c r="D121" s="31"/>
      <c r="E121" s="31"/>
      <c r="F121" s="31"/>
      <c r="G121" s="31"/>
      <c r="H121" s="31"/>
      <c r="I121" s="31"/>
      <c r="J121" s="31"/>
      <c r="K121" s="31"/>
      <c r="L121" s="41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31" s="2" customFormat="1" ht="12" customHeight="1">
      <c r="A122" s="31"/>
      <c r="B122" s="32"/>
      <c r="C122" s="26" t="s">
        <v>15</v>
      </c>
      <c r="D122" s="31"/>
      <c r="E122" s="31"/>
      <c r="F122" s="31"/>
      <c r="G122" s="31"/>
      <c r="H122" s="31"/>
      <c r="I122" s="31"/>
      <c r="J122" s="31"/>
      <c r="K122" s="31"/>
      <c r="L122" s="41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31" s="2" customFormat="1" ht="16.5" customHeight="1">
      <c r="A123" s="31"/>
      <c r="B123" s="32"/>
      <c r="C123" s="31"/>
      <c r="D123" s="31"/>
      <c r="E123" s="222" t="str">
        <f>E7</f>
        <v>Gymnázium Pankúchova - oprava telocvične</v>
      </c>
      <c r="F123" s="251"/>
      <c r="G123" s="251"/>
      <c r="H123" s="251"/>
      <c r="I123" s="31"/>
      <c r="J123" s="31"/>
      <c r="K123" s="31"/>
      <c r="L123" s="41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31" s="2" customFormat="1" ht="6.95" customHeight="1">
      <c r="A124" s="31"/>
      <c r="B124" s="32"/>
      <c r="C124" s="31"/>
      <c r="D124" s="31"/>
      <c r="E124" s="31"/>
      <c r="F124" s="31"/>
      <c r="G124" s="31"/>
      <c r="H124" s="31"/>
      <c r="I124" s="31"/>
      <c r="J124" s="31"/>
      <c r="K124" s="31"/>
      <c r="L124" s="41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pans="1:31" s="2" customFormat="1" ht="12" customHeight="1">
      <c r="A125" s="31"/>
      <c r="B125" s="32"/>
      <c r="C125" s="26" t="s">
        <v>19</v>
      </c>
      <c r="D125" s="31"/>
      <c r="E125" s="31"/>
      <c r="F125" s="24" t="str">
        <f>F10</f>
        <v xml:space="preserve"> </v>
      </c>
      <c r="G125" s="31"/>
      <c r="H125" s="31"/>
      <c r="I125" s="26" t="s">
        <v>21</v>
      </c>
      <c r="J125" s="54" t="str">
        <f>IF(J10="","",J10)</f>
        <v/>
      </c>
      <c r="K125" s="31"/>
      <c r="L125" s="41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  <row r="126" spans="1:31" s="2" customFormat="1" ht="6.95" customHeight="1">
      <c r="A126" s="31"/>
      <c r="B126" s="32"/>
      <c r="C126" s="31"/>
      <c r="D126" s="31"/>
      <c r="E126" s="31"/>
      <c r="F126" s="31"/>
      <c r="G126" s="31"/>
      <c r="H126" s="31"/>
      <c r="I126" s="31"/>
      <c r="J126" s="31"/>
      <c r="K126" s="31"/>
      <c r="L126" s="41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</row>
    <row r="127" spans="1:31" s="2" customFormat="1" ht="15.2" customHeight="1">
      <c r="A127" s="31"/>
      <c r="B127" s="32"/>
      <c r="C127" s="26" t="s">
        <v>22</v>
      </c>
      <c r="D127" s="31"/>
      <c r="E127" s="31"/>
      <c r="F127" s="24">
        <f>E13</f>
        <v>0</v>
      </c>
      <c r="G127" s="31"/>
      <c r="H127" s="31"/>
      <c r="I127" s="26" t="s">
        <v>27</v>
      </c>
      <c r="J127" s="29" t="str">
        <f>E19</f>
        <v xml:space="preserve"> </v>
      </c>
      <c r="K127" s="31"/>
      <c r="L127" s="41"/>
      <c r="S127" s="31"/>
      <c r="T127" s="31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</row>
    <row r="128" spans="1:31" s="2" customFormat="1" ht="15.2" customHeight="1">
      <c r="A128" s="31"/>
      <c r="B128" s="32"/>
      <c r="C128" s="26" t="s">
        <v>25</v>
      </c>
      <c r="D128" s="31"/>
      <c r="E128" s="31"/>
      <c r="F128" s="24" t="str">
        <f>IF(E16="","",E16)</f>
        <v>Vyplň údaj</v>
      </c>
      <c r="G128" s="31"/>
      <c r="H128" s="31"/>
      <c r="I128" s="26" t="s">
        <v>29</v>
      </c>
      <c r="J128" s="29">
        <f>E22</f>
        <v>0</v>
      </c>
      <c r="K128" s="31"/>
      <c r="L128" s="41"/>
      <c r="S128" s="31"/>
      <c r="T128" s="31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</row>
    <row r="129" spans="1:65" s="2" customFormat="1" ht="10.35" customHeight="1">
      <c r="A129" s="31"/>
      <c r="B129" s="32"/>
      <c r="C129" s="31"/>
      <c r="D129" s="31"/>
      <c r="E129" s="31"/>
      <c r="F129" s="31"/>
      <c r="G129" s="31"/>
      <c r="H129" s="31"/>
      <c r="I129" s="31"/>
      <c r="J129" s="31"/>
      <c r="K129" s="31"/>
      <c r="L129" s="41"/>
      <c r="S129" s="31"/>
      <c r="T129" s="31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</row>
    <row r="130" spans="1:65" s="11" customFormat="1" ht="29.25" customHeight="1">
      <c r="A130" s="130"/>
      <c r="B130" s="131"/>
      <c r="C130" s="132" t="s">
        <v>122</v>
      </c>
      <c r="D130" s="133" t="s">
        <v>56</v>
      </c>
      <c r="E130" s="133" t="s">
        <v>52</v>
      </c>
      <c r="F130" s="133" t="s">
        <v>53</v>
      </c>
      <c r="G130" s="133" t="s">
        <v>123</v>
      </c>
      <c r="H130" s="133" t="s">
        <v>124</v>
      </c>
      <c r="I130" s="133" t="s">
        <v>125</v>
      </c>
      <c r="J130" s="134" t="s">
        <v>99</v>
      </c>
      <c r="K130" s="135" t="s">
        <v>126</v>
      </c>
      <c r="L130" s="136"/>
      <c r="M130" s="61" t="s">
        <v>1</v>
      </c>
      <c r="N130" s="62" t="s">
        <v>35</v>
      </c>
      <c r="O130" s="62" t="s">
        <v>127</v>
      </c>
      <c r="P130" s="62" t="s">
        <v>128</v>
      </c>
      <c r="Q130" s="62" t="s">
        <v>129</v>
      </c>
      <c r="R130" s="62" t="s">
        <v>130</v>
      </c>
      <c r="S130" s="62" t="s">
        <v>131</v>
      </c>
      <c r="T130" s="63" t="s">
        <v>132</v>
      </c>
      <c r="U130" s="130"/>
      <c r="V130" s="130"/>
      <c r="W130" s="130"/>
      <c r="X130" s="130"/>
      <c r="Y130" s="130"/>
      <c r="Z130" s="130"/>
      <c r="AA130" s="130"/>
      <c r="AB130" s="130"/>
      <c r="AC130" s="130"/>
      <c r="AD130" s="130"/>
      <c r="AE130" s="130"/>
    </row>
    <row r="131" spans="1:65" s="2" customFormat="1" ht="22.9" customHeight="1">
      <c r="A131" s="31"/>
      <c r="B131" s="32"/>
      <c r="C131" s="68" t="s">
        <v>95</v>
      </c>
      <c r="D131" s="31"/>
      <c r="E131" s="31"/>
      <c r="F131" s="31"/>
      <c r="G131" s="31"/>
      <c r="H131" s="31"/>
      <c r="I131" s="31"/>
      <c r="J131" s="137">
        <f>BK131</f>
        <v>0</v>
      </c>
      <c r="K131" s="31"/>
      <c r="L131" s="32"/>
      <c r="M131" s="64"/>
      <c r="N131" s="55"/>
      <c r="O131" s="65"/>
      <c r="P131" s="138">
        <f>P132+P160</f>
        <v>0</v>
      </c>
      <c r="Q131" s="65"/>
      <c r="R131" s="138">
        <f>R132+R160</f>
        <v>18.262569259999999</v>
      </c>
      <c r="S131" s="65"/>
      <c r="T131" s="139">
        <f>T132+T160</f>
        <v>19.392285999999999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T131" s="16" t="s">
        <v>70</v>
      </c>
      <c r="AU131" s="16" t="s">
        <v>101</v>
      </c>
      <c r="BK131" s="140">
        <f>BK132+BK160</f>
        <v>0</v>
      </c>
    </row>
    <row r="132" spans="1:65" s="12" customFormat="1" ht="25.9" customHeight="1">
      <c r="B132" s="141"/>
      <c r="D132" s="142" t="s">
        <v>70</v>
      </c>
      <c r="E132" s="143" t="s">
        <v>133</v>
      </c>
      <c r="F132" s="143" t="s">
        <v>134</v>
      </c>
      <c r="I132" s="144"/>
      <c r="J132" s="145">
        <f>BK132</f>
        <v>0</v>
      </c>
      <c r="L132" s="141"/>
      <c r="M132" s="146"/>
      <c r="N132" s="147"/>
      <c r="O132" s="147"/>
      <c r="P132" s="148">
        <f>P133+P140+P158</f>
        <v>0</v>
      </c>
      <c r="Q132" s="147"/>
      <c r="R132" s="148">
        <f>R133+R140+R158</f>
        <v>1.6426151999999998</v>
      </c>
      <c r="S132" s="147"/>
      <c r="T132" s="149">
        <f>T133+T140+T158</f>
        <v>0</v>
      </c>
      <c r="AR132" s="142" t="s">
        <v>76</v>
      </c>
      <c r="AT132" s="150" t="s">
        <v>70</v>
      </c>
      <c r="AU132" s="150" t="s">
        <v>71</v>
      </c>
      <c r="AY132" s="142" t="s">
        <v>135</v>
      </c>
      <c r="BK132" s="151">
        <f>BK133+BK140+BK158</f>
        <v>0</v>
      </c>
    </row>
    <row r="133" spans="1:65" s="12" customFormat="1" ht="22.9" customHeight="1">
      <c r="B133" s="141"/>
      <c r="D133" s="142" t="s">
        <v>70</v>
      </c>
      <c r="E133" s="152" t="s">
        <v>136</v>
      </c>
      <c r="F133" s="152" t="s">
        <v>137</v>
      </c>
      <c r="I133" s="144"/>
      <c r="J133" s="153">
        <f>BK133</f>
        <v>0</v>
      </c>
      <c r="L133" s="141"/>
      <c r="M133" s="146"/>
      <c r="N133" s="147"/>
      <c r="O133" s="147"/>
      <c r="P133" s="148">
        <f>SUM(P134:P139)</f>
        <v>0</v>
      </c>
      <c r="Q133" s="147"/>
      <c r="R133" s="148">
        <f>SUM(R134:R139)</f>
        <v>1.2622116999999999</v>
      </c>
      <c r="S133" s="147"/>
      <c r="T133" s="149">
        <f>SUM(T134:T139)</f>
        <v>0</v>
      </c>
      <c r="AR133" s="142" t="s">
        <v>76</v>
      </c>
      <c r="AT133" s="150" t="s">
        <v>70</v>
      </c>
      <c r="AU133" s="150" t="s">
        <v>76</v>
      </c>
      <c r="AY133" s="142" t="s">
        <v>135</v>
      </c>
      <c r="BK133" s="151">
        <f>SUM(BK134:BK139)</f>
        <v>0</v>
      </c>
    </row>
    <row r="134" spans="1:65" s="2" customFormat="1" ht="24.2" customHeight="1">
      <c r="A134" s="31"/>
      <c r="B134" s="119"/>
      <c r="C134" s="154" t="s">
        <v>76</v>
      </c>
      <c r="D134" s="154" t="s">
        <v>138</v>
      </c>
      <c r="E134" s="155" t="s">
        <v>139</v>
      </c>
      <c r="F134" s="156" t="s">
        <v>140</v>
      </c>
      <c r="G134" s="157" t="s">
        <v>141</v>
      </c>
      <c r="H134" s="158">
        <v>21.513000000000002</v>
      </c>
      <c r="I134" s="159"/>
      <c r="J134" s="160">
        <f>ROUND(I134*H134,2)</f>
        <v>0</v>
      </c>
      <c r="K134" s="161"/>
      <c r="L134" s="32"/>
      <c r="M134" s="162" t="s">
        <v>1</v>
      </c>
      <c r="N134" s="163" t="s">
        <v>37</v>
      </c>
      <c r="O134" s="57"/>
      <c r="P134" s="164">
        <f>O134*H134</f>
        <v>0</v>
      </c>
      <c r="Q134" s="164">
        <v>3.09E-2</v>
      </c>
      <c r="R134" s="164">
        <f>Q134*H134</f>
        <v>0.66475170000000006</v>
      </c>
      <c r="S134" s="164">
        <v>0</v>
      </c>
      <c r="T134" s="165">
        <f>S134*H134</f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66" t="s">
        <v>142</v>
      </c>
      <c r="AT134" s="166" t="s">
        <v>138</v>
      </c>
      <c r="AU134" s="166" t="s">
        <v>80</v>
      </c>
      <c r="AY134" s="16" t="s">
        <v>135</v>
      </c>
      <c r="BE134" s="167">
        <f>IF(N134="základná",J134,0)</f>
        <v>0</v>
      </c>
      <c r="BF134" s="167">
        <f>IF(N134="znížená",J134,0)</f>
        <v>0</v>
      </c>
      <c r="BG134" s="167">
        <f>IF(N134="zákl. prenesená",J134,0)</f>
        <v>0</v>
      </c>
      <c r="BH134" s="167">
        <f>IF(N134="zníž. prenesená",J134,0)</f>
        <v>0</v>
      </c>
      <c r="BI134" s="167">
        <f>IF(N134="nulová",J134,0)</f>
        <v>0</v>
      </c>
      <c r="BJ134" s="16" t="s">
        <v>80</v>
      </c>
      <c r="BK134" s="167">
        <f>ROUND(I134*H134,2)</f>
        <v>0</v>
      </c>
      <c r="BL134" s="16" t="s">
        <v>142</v>
      </c>
      <c r="BM134" s="166" t="s">
        <v>143</v>
      </c>
    </row>
    <row r="135" spans="1:65" s="13" customFormat="1" ht="22.5">
      <c r="B135" s="168"/>
      <c r="D135" s="169" t="s">
        <v>144</v>
      </c>
      <c r="E135" s="170" t="s">
        <v>1</v>
      </c>
      <c r="F135" s="171" t="s">
        <v>145</v>
      </c>
      <c r="H135" s="172">
        <v>21.513000000000002</v>
      </c>
      <c r="I135" s="173"/>
      <c r="L135" s="168"/>
      <c r="M135" s="174"/>
      <c r="N135" s="175"/>
      <c r="O135" s="175"/>
      <c r="P135" s="175"/>
      <c r="Q135" s="175"/>
      <c r="R135" s="175"/>
      <c r="S135" s="175"/>
      <c r="T135" s="176"/>
      <c r="AT135" s="170" t="s">
        <v>144</v>
      </c>
      <c r="AU135" s="170" t="s">
        <v>80</v>
      </c>
      <c r="AV135" s="13" t="s">
        <v>80</v>
      </c>
      <c r="AW135" s="13" t="s">
        <v>28</v>
      </c>
      <c r="AX135" s="13" t="s">
        <v>76</v>
      </c>
      <c r="AY135" s="170" t="s">
        <v>135</v>
      </c>
    </row>
    <row r="136" spans="1:65" s="2" customFormat="1" ht="24.2" customHeight="1">
      <c r="A136" s="31"/>
      <c r="B136" s="119"/>
      <c r="C136" s="154" t="s">
        <v>80</v>
      </c>
      <c r="D136" s="154" t="s">
        <v>138</v>
      </c>
      <c r="E136" s="155" t="s">
        <v>146</v>
      </c>
      <c r="F136" s="156" t="s">
        <v>147</v>
      </c>
      <c r="G136" s="157" t="s">
        <v>148</v>
      </c>
      <c r="H136" s="158">
        <v>150</v>
      </c>
      <c r="I136" s="159"/>
      <c r="J136" s="160">
        <f>ROUND(I136*H136,2)</f>
        <v>0</v>
      </c>
      <c r="K136" s="161"/>
      <c r="L136" s="32"/>
      <c r="M136" s="162" t="s">
        <v>1</v>
      </c>
      <c r="N136" s="163" t="s">
        <v>37</v>
      </c>
      <c r="O136" s="57"/>
      <c r="P136" s="164">
        <f>O136*H136</f>
        <v>0</v>
      </c>
      <c r="Q136" s="164">
        <v>1E-3</v>
      </c>
      <c r="R136" s="164">
        <f>Q136*H136</f>
        <v>0.15</v>
      </c>
      <c r="S136" s="164">
        <v>0</v>
      </c>
      <c r="T136" s="165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66" t="s">
        <v>142</v>
      </c>
      <c r="AT136" s="166" t="s">
        <v>138</v>
      </c>
      <c r="AU136" s="166" t="s">
        <v>80</v>
      </c>
      <c r="AY136" s="16" t="s">
        <v>135</v>
      </c>
      <c r="BE136" s="167">
        <f>IF(N136="základná",J136,0)</f>
        <v>0</v>
      </c>
      <c r="BF136" s="167">
        <f>IF(N136="znížená",J136,0)</f>
        <v>0</v>
      </c>
      <c r="BG136" s="167">
        <f>IF(N136="zákl. prenesená",J136,0)</f>
        <v>0</v>
      </c>
      <c r="BH136" s="167">
        <f>IF(N136="zníž. prenesená",J136,0)</f>
        <v>0</v>
      </c>
      <c r="BI136" s="167">
        <f>IF(N136="nulová",J136,0)</f>
        <v>0</v>
      </c>
      <c r="BJ136" s="16" t="s">
        <v>80</v>
      </c>
      <c r="BK136" s="167">
        <f>ROUND(I136*H136,2)</f>
        <v>0</v>
      </c>
      <c r="BL136" s="16" t="s">
        <v>142</v>
      </c>
      <c r="BM136" s="166" t="s">
        <v>149</v>
      </c>
    </row>
    <row r="137" spans="1:65" s="13" customFormat="1">
      <c r="B137" s="168"/>
      <c r="D137" s="169" t="s">
        <v>144</v>
      </c>
      <c r="E137" s="170" t="s">
        <v>1</v>
      </c>
      <c r="F137" s="171" t="s">
        <v>150</v>
      </c>
      <c r="H137" s="172">
        <v>150</v>
      </c>
      <c r="I137" s="173"/>
      <c r="L137" s="168"/>
      <c r="M137" s="174"/>
      <c r="N137" s="175"/>
      <c r="O137" s="175"/>
      <c r="P137" s="175"/>
      <c r="Q137" s="175"/>
      <c r="R137" s="175"/>
      <c r="S137" s="175"/>
      <c r="T137" s="176"/>
      <c r="AT137" s="170" t="s">
        <v>144</v>
      </c>
      <c r="AU137" s="170" t="s">
        <v>80</v>
      </c>
      <c r="AV137" s="13" t="s">
        <v>80</v>
      </c>
      <c r="AW137" s="13" t="s">
        <v>28</v>
      </c>
      <c r="AX137" s="13" t="s">
        <v>76</v>
      </c>
      <c r="AY137" s="170" t="s">
        <v>135</v>
      </c>
    </row>
    <row r="138" spans="1:65" s="2" customFormat="1" ht="24.2" customHeight="1">
      <c r="A138" s="31"/>
      <c r="B138" s="119"/>
      <c r="C138" s="154" t="s">
        <v>94</v>
      </c>
      <c r="D138" s="154" t="s">
        <v>138</v>
      </c>
      <c r="E138" s="155" t="s">
        <v>151</v>
      </c>
      <c r="F138" s="156" t="s">
        <v>152</v>
      </c>
      <c r="G138" s="157" t="s">
        <v>141</v>
      </c>
      <c r="H138" s="158">
        <v>86.05</v>
      </c>
      <c r="I138" s="159"/>
      <c r="J138" s="160">
        <f>ROUND(I138*H138,2)</f>
        <v>0</v>
      </c>
      <c r="K138" s="161"/>
      <c r="L138" s="32"/>
      <c r="M138" s="162" t="s">
        <v>1</v>
      </c>
      <c r="N138" s="163" t="s">
        <v>37</v>
      </c>
      <c r="O138" s="57"/>
      <c r="P138" s="164">
        <f>O138*H138</f>
        <v>0</v>
      </c>
      <c r="Q138" s="164">
        <v>5.1999999999999998E-3</v>
      </c>
      <c r="R138" s="164">
        <f>Q138*H138</f>
        <v>0.44745999999999997</v>
      </c>
      <c r="S138" s="164">
        <v>0</v>
      </c>
      <c r="T138" s="165">
        <f>S138*H138</f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66" t="s">
        <v>142</v>
      </c>
      <c r="AT138" s="166" t="s">
        <v>138</v>
      </c>
      <c r="AU138" s="166" t="s">
        <v>80</v>
      </c>
      <c r="AY138" s="16" t="s">
        <v>135</v>
      </c>
      <c r="BE138" s="167">
        <f>IF(N138="základná",J138,0)</f>
        <v>0</v>
      </c>
      <c r="BF138" s="167">
        <f>IF(N138="znížená",J138,0)</f>
        <v>0</v>
      </c>
      <c r="BG138" s="167">
        <f>IF(N138="zákl. prenesená",J138,0)</f>
        <v>0</v>
      </c>
      <c r="BH138" s="167">
        <f>IF(N138="zníž. prenesená",J138,0)</f>
        <v>0</v>
      </c>
      <c r="BI138" s="167">
        <f>IF(N138="nulová",J138,0)</f>
        <v>0</v>
      </c>
      <c r="BJ138" s="16" t="s">
        <v>80</v>
      </c>
      <c r="BK138" s="167">
        <f>ROUND(I138*H138,2)</f>
        <v>0</v>
      </c>
      <c r="BL138" s="16" t="s">
        <v>142</v>
      </c>
      <c r="BM138" s="166" t="s">
        <v>153</v>
      </c>
    </row>
    <row r="139" spans="1:65" s="13" customFormat="1">
      <c r="B139" s="168"/>
      <c r="D139" s="169" t="s">
        <v>144</v>
      </c>
      <c r="E139" s="170" t="s">
        <v>1</v>
      </c>
      <c r="F139" s="171" t="s">
        <v>78</v>
      </c>
      <c r="H139" s="172">
        <v>86.05</v>
      </c>
      <c r="I139" s="173"/>
      <c r="L139" s="168"/>
      <c r="M139" s="174"/>
      <c r="N139" s="175"/>
      <c r="O139" s="175"/>
      <c r="P139" s="175"/>
      <c r="Q139" s="175"/>
      <c r="R139" s="175"/>
      <c r="S139" s="175"/>
      <c r="T139" s="176"/>
      <c r="AT139" s="170" t="s">
        <v>144</v>
      </c>
      <c r="AU139" s="170" t="s">
        <v>80</v>
      </c>
      <c r="AV139" s="13" t="s">
        <v>80</v>
      </c>
      <c r="AW139" s="13" t="s">
        <v>28</v>
      </c>
      <c r="AX139" s="13" t="s">
        <v>76</v>
      </c>
      <c r="AY139" s="170" t="s">
        <v>135</v>
      </c>
    </row>
    <row r="140" spans="1:65" s="12" customFormat="1" ht="22.9" customHeight="1">
      <c r="B140" s="141"/>
      <c r="D140" s="142" t="s">
        <v>70</v>
      </c>
      <c r="E140" s="152" t="s">
        <v>154</v>
      </c>
      <c r="F140" s="152" t="s">
        <v>155</v>
      </c>
      <c r="I140" s="144"/>
      <c r="J140" s="153">
        <f>BK140</f>
        <v>0</v>
      </c>
      <c r="L140" s="141"/>
      <c r="M140" s="146"/>
      <c r="N140" s="147"/>
      <c r="O140" s="147"/>
      <c r="P140" s="148">
        <f>SUM(P141:P157)</f>
        <v>0</v>
      </c>
      <c r="Q140" s="147"/>
      <c r="R140" s="148">
        <f>SUM(R141:R157)</f>
        <v>0.38040349999999995</v>
      </c>
      <c r="S140" s="147"/>
      <c r="T140" s="149">
        <f>SUM(T141:T157)</f>
        <v>0</v>
      </c>
      <c r="AR140" s="142" t="s">
        <v>76</v>
      </c>
      <c r="AT140" s="150" t="s">
        <v>70</v>
      </c>
      <c r="AU140" s="150" t="s">
        <v>76</v>
      </c>
      <c r="AY140" s="142" t="s">
        <v>135</v>
      </c>
      <c r="BK140" s="151">
        <f>SUM(BK141:BK157)</f>
        <v>0</v>
      </c>
    </row>
    <row r="141" spans="1:65" s="2" customFormat="1" ht="24.2" customHeight="1">
      <c r="A141" s="31"/>
      <c r="B141" s="119"/>
      <c r="C141" s="154" t="s">
        <v>142</v>
      </c>
      <c r="D141" s="154" t="s">
        <v>138</v>
      </c>
      <c r="E141" s="155" t="s">
        <v>156</v>
      </c>
      <c r="F141" s="156" t="s">
        <v>157</v>
      </c>
      <c r="G141" s="157" t="s">
        <v>141</v>
      </c>
      <c r="H141" s="158">
        <v>121.7</v>
      </c>
      <c r="I141" s="159"/>
      <c r="J141" s="160">
        <f>ROUND(I141*H141,2)</f>
        <v>0</v>
      </c>
      <c r="K141" s="161"/>
      <c r="L141" s="32"/>
      <c r="M141" s="162" t="s">
        <v>1</v>
      </c>
      <c r="N141" s="163" t="s">
        <v>37</v>
      </c>
      <c r="O141" s="57"/>
      <c r="P141" s="164">
        <f>O141*H141</f>
        <v>0</v>
      </c>
      <c r="Q141" s="164">
        <v>1.5299999999999999E-3</v>
      </c>
      <c r="R141" s="164">
        <f>Q141*H141</f>
        <v>0.18620099999999998</v>
      </c>
      <c r="S141" s="164">
        <v>0</v>
      </c>
      <c r="T141" s="165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66" t="s">
        <v>142</v>
      </c>
      <c r="AT141" s="166" t="s">
        <v>138</v>
      </c>
      <c r="AU141" s="166" t="s">
        <v>80</v>
      </c>
      <c r="AY141" s="16" t="s">
        <v>135</v>
      </c>
      <c r="BE141" s="167">
        <f>IF(N141="základná",J141,0)</f>
        <v>0</v>
      </c>
      <c r="BF141" s="167">
        <f>IF(N141="znížená",J141,0)</f>
        <v>0</v>
      </c>
      <c r="BG141" s="167">
        <f>IF(N141="zákl. prenesená",J141,0)</f>
        <v>0</v>
      </c>
      <c r="BH141" s="167">
        <f>IF(N141="zníž. prenesená",J141,0)</f>
        <v>0</v>
      </c>
      <c r="BI141" s="167">
        <f>IF(N141="nulová",J141,0)</f>
        <v>0</v>
      </c>
      <c r="BJ141" s="16" t="s">
        <v>80</v>
      </c>
      <c r="BK141" s="167">
        <f>ROUND(I141*H141,2)</f>
        <v>0</v>
      </c>
      <c r="BL141" s="16" t="s">
        <v>142</v>
      </c>
      <c r="BM141" s="166" t="s">
        <v>158</v>
      </c>
    </row>
    <row r="142" spans="1:65" s="13" customFormat="1">
      <c r="B142" s="168"/>
      <c r="D142" s="169" t="s">
        <v>144</v>
      </c>
      <c r="E142" s="170" t="s">
        <v>1</v>
      </c>
      <c r="F142" s="171" t="s">
        <v>159</v>
      </c>
      <c r="H142" s="172">
        <v>73.8</v>
      </c>
      <c r="I142" s="173"/>
      <c r="L142" s="168"/>
      <c r="M142" s="174"/>
      <c r="N142" s="175"/>
      <c r="O142" s="175"/>
      <c r="P142" s="175"/>
      <c r="Q142" s="175"/>
      <c r="R142" s="175"/>
      <c r="S142" s="175"/>
      <c r="T142" s="176"/>
      <c r="AT142" s="170" t="s">
        <v>144</v>
      </c>
      <c r="AU142" s="170" t="s">
        <v>80</v>
      </c>
      <c r="AV142" s="13" t="s">
        <v>80</v>
      </c>
      <c r="AW142" s="13" t="s">
        <v>28</v>
      </c>
      <c r="AX142" s="13" t="s">
        <v>71</v>
      </c>
      <c r="AY142" s="170" t="s">
        <v>135</v>
      </c>
    </row>
    <row r="143" spans="1:65" s="13" customFormat="1">
      <c r="B143" s="168"/>
      <c r="D143" s="169" t="s">
        <v>144</v>
      </c>
      <c r="E143" s="170" t="s">
        <v>1</v>
      </c>
      <c r="F143" s="171" t="s">
        <v>160</v>
      </c>
      <c r="H143" s="172">
        <v>47.9</v>
      </c>
      <c r="I143" s="173"/>
      <c r="L143" s="168"/>
      <c r="M143" s="174"/>
      <c r="N143" s="175"/>
      <c r="O143" s="175"/>
      <c r="P143" s="175"/>
      <c r="Q143" s="175"/>
      <c r="R143" s="175"/>
      <c r="S143" s="175"/>
      <c r="T143" s="176"/>
      <c r="AT143" s="170" t="s">
        <v>144</v>
      </c>
      <c r="AU143" s="170" t="s">
        <v>80</v>
      </c>
      <c r="AV143" s="13" t="s">
        <v>80</v>
      </c>
      <c r="AW143" s="13" t="s">
        <v>28</v>
      </c>
      <c r="AX143" s="13" t="s">
        <v>71</v>
      </c>
      <c r="AY143" s="170" t="s">
        <v>135</v>
      </c>
    </row>
    <row r="144" spans="1:65" s="14" customFormat="1">
      <c r="B144" s="177"/>
      <c r="D144" s="169" t="s">
        <v>144</v>
      </c>
      <c r="E144" s="178" t="s">
        <v>1</v>
      </c>
      <c r="F144" s="179" t="s">
        <v>161</v>
      </c>
      <c r="H144" s="180">
        <v>121.7</v>
      </c>
      <c r="I144" s="181"/>
      <c r="L144" s="177"/>
      <c r="M144" s="182"/>
      <c r="N144" s="183"/>
      <c r="O144" s="183"/>
      <c r="P144" s="183"/>
      <c r="Q144" s="183"/>
      <c r="R144" s="183"/>
      <c r="S144" s="183"/>
      <c r="T144" s="184"/>
      <c r="AT144" s="178" t="s">
        <v>144</v>
      </c>
      <c r="AU144" s="178" t="s">
        <v>80</v>
      </c>
      <c r="AV144" s="14" t="s">
        <v>142</v>
      </c>
      <c r="AW144" s="14" t="s">
        <v>28</v>
      </c>
      <c r="AX144" s="14" t="s">
        <v>76</v>
      </c>
      <c r="AY144" s="178" t="s">
        <v>135</v>
      </c>
    </row>
    <row r="145" spans="1:65" s="2" customFormat="1" ht="14.45" customHeight="1">
      <c r="A145" s="31"/>
      <c r="B145" s="119"/>
      <c r="C145" s="154" t="s">
        <v>162</v>
      </c>
      <c r="D145" s="154" t="s">
        <v>138</v>
      </c>
      <c r="E145" s="155" t="s">
        <v>163</v>
      </c>
      <c r="F145" s="156" t="s">
        <v>164</v>
      </c>
      <c r="G145" s="157" t="s">
        <v>141</v>
      </c>
      <c r="H145" s="158">
        <v>86.05</v>
      </c>
      <c r="I145" s="159"/>
      <c r="J145" s="160">
        <f>ROUND(I145*H145,2)</f>
        <v>0</v>
      </c>
      <c r="K145" s="161"/>
      <c r="L145" s="32"/>
      <c r="M145" s="162" t="s">
        <v>1</v>
      </c>
      <c r="N145" s="163" t="s">
        <v>37</v>
      </c>
      <c r="O145" s="57"/>
      <c r="P145" s="164">
        <f>O145*H145</f>
        <v>0</v>
      </c>
      <c r="Q145" s="164">
        <v>5.0000000000000002E-5</v>
      </c>
      <c r="R145" s="164">
        <f>Q145*H145</f>
        <v>4.3024999999999999E-3</v>
      </c>
      <c r="S145" s="164">
        <v>0</v>
      </c>
      <c r="T145" s="165">
        <f>S145*H145</f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66" t="s">
        <v>142</v>
      </c>
      <c r="AT145" s="166" t="s">
        <v>138</v>
      </c>
      <c r="AU145" s="166" t="s">
        <v>80</v>
      </c>
      <c r="AY145" s="16" t="s">
        <v>135</v>
      </c>
      <c r="BE145" s="167">
        <f>IF(N145="základná",J145,0)</f>
        <v>0</v>
      </c>
      <c r="BF145" s="167">
        <f>IF(N145="znížená",J145,0)</f>
        <v>0</v>
      </c>
      <c r="BG145" s="167">
        <f>IF(N145="zákl. prenesená",J145,0)</f>
        <v>0</v>
      </c>
      <c r="BH145" s="167">
        <f>IF(N145="zníž. prenesená",J145,0)</f>
        <v>0</v>
      </c>
      <c r="BI145" s="167">
        <f>IF(N145="nulová",J145,0)</f>
        <v>0</v>
      </c>
      <c r="BJ145" s="16" t="s">
        <v>80</v>
      </c>
      <c r="BK145" s="167">
        <f>ROUND(I145*H145,2)</f>
        <v>0</v>
      </c>
      <c r="BL145" s="16" t="s">
        <v>142</v>
      </c>
      <c r="BM145" s="166" t="s">
        <v>165</v>
      </c>
    </row>
    <row r="146" spans="1:65" s="13" customFormat="1">
      <c r="B146" s="168"/>
      <c r="D146" s="169" t="s">
        <v>144</v>
      </c>
      <c r="E146" s="170" t="s">
        <v>1</v>
      </c>
      <c r="F146" s="171" t="s">
        <v>81</v>
      </c>
      <c r="H146" s="172">
        <v>444.69</v>
      </c>
      <c r="I146" s="173"/>
      <c r="L146" s="168"/>
      <c r="M146" s="174"/>
      <c r="N146" s="175"/>
      <c r="O146" s="175"/>
      <c r="P146" s="175"/>
      <c r="Q146" s="175"/>
      <c r="R146" s="175"/>
      <c r="S146" s="175"/>
      <c r="T146" s="176"/>
      <c r="AT146" s="170" t="s">
        <v>144</v>
      </c>
      <c r="AU146" s="170" t="s">
        <v>80</v>
      </c>
      <c r="AV146" s="13" t="s">
        <v>80</v>
      </c>
      <c r="AW146" s="13" t="s">
        <v>28</v>
      </c>
      <c r="AX146" s="13" t="s">
        <v>71</v>
      </c>
      <c r="AY146" s="170" t="s">
        <v>135</v>
      </c>
    </row>
    <row r="147" spans="1:65" s="13" customFormat="1">
      <c r="B147" s="168"/>
      <c r="D147" s="169" t="s">
        <v>144</v>
      </c>
      <c r="E147" s="170" t="s">
        <v>1</v>
      </c>
      <c r="F147" s="171" t="s">
        <v>78</v>
      </c>
      <c r="H147" s="172">
        <v>86.05</v>
      </c>
      <c r="I147" s="173"/>
      <c r="L147" s="168"/>
      <c r="M147" s="174"/>
      <c r="N147" s="175"/>
      <c r="O147" s="175"/>
      <c r="P147" s="175"/>
      <c r="Q147" s="175"/>
      <c r="R147" s="175"/>
      <c r="S147" s="175"/>
      <c r="T147" s="176"/>
      <c r="AT147" s="170" t="s">
        <v>144</v>
      </c>
      <c r="AU147" s="170" t="s">
        <v>80</v>
      </c>
      <c r="AV147" s="13" t="s">
        <v>80</v>
      </c>
      <c r="AW147" s="13" t="s">
        <v>28</v>
      </c>
      <c r="AX147" s="13" t="s">
        <v>76</v>
      </c>
      <c r="AY147" s="170" t="s">
        <v>135</v>
      </c>
    </row>
    <row r="148" spans="1:65" s="2" customFormat="1" ht="24.2" customHeight="1">
      <c r="A148" s="31"/>
      <c r="B148" s="119"/>
      <c r="C148" s="154" t="s">
        <v>136</v>
      </c>
      <c r="D148" s="154" t="s">
        <v>138</v>
      </c>
      <c r="E148" s="155" t="s">
        <v>166</v>
      </c>
      <c r="F148" s="156" t="s">
        <v>167</v>
      </c>
      <c r="G148" s="157" t="s">
        <v>168</v>
      </c>
      <c r="H148" s="158">
        <v>10</v>
      </c>
      <c r="I148" s="159"/>
      <c r="J148" s="160">
        <f>ROUND(I148*H148,2)</f>
        <v>0</v>
      </c>
      <c r="K148" s="161"/>
      <c r="L148" s="32"/>
      <c r="M148" s="162" t="s">
        <v>1</v>
      </c>
      <c r="N148" s="163" t="s">
        <v>37</v>
      </c>
      <c r="O148" s="57"/>
      <c r="P148" s="164">
        <f>O148*H148</f>
        <v>0</v>
      </c>
      <c r="Q148" s="164">
        <v>3.9899999999999996E-3</v>
      </c>
      <c r="R148" s="164">
        <f>Q148*H148</f>
        <v>3.9899999999999998E-2</v>
      </c>
      <c r="S148" s="164">
        <v>0</v>
      </c>
      <c r="T148" s="165">
        <f>S148*H148</f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66" t="s">
        <v>142</v>
      </c>
      <c r="AT148" s="166" t="s">
        <v>138</v>
      </c>
      <c r="AU148" s="166" t="s">
        <v>80</v>
      </c>
      <c r="AY148" s="16" t="s">
        <v>135</v>
      </c>
      <c r="BE148" s="167">
        <f>IF(N148="základná",J148,0)</f>
        <v>0</v>
      </c>
      <c r="BF148" s="167">
        <f>IF(N148="znížená",J148,0)</f>
        <v>0</v>
      </c>
      <c r="BG148" s="167">
        <f>IF(N148="zákl. prenesená",J148,0)</f>
        <v>0</v>
      </c>
      <c r="BH148" s="167">
        <f>IF(N148="zníž. prenesená",J148,0)</f>
        <v>0</v>
      </c>
      <c r="BI148" s="167">
        <f>IF(N148="nulová",J148,0)</f>
        <v>0</v>
      </c>
      <c r="BJ148" s="16" t="s">
        <v>80</v>
      </c>
      <c r="BK148" s="167">
        <f>ROUND(I148*H148,2)</f>
        <v>0</v>
      </c>
      <c r="BL148" s="16" t="s">
        <v>142</v>
      </c>
      <c r="BM148" s="166" t="s">
        <v>169</v>
      </c>
    </row>
    <row r="149" spans="1:65" s="13" customFormat="1">
      <c r="B149" s="168"/>
      <c r="D149" s="169" t="s">
        <v>144</v>
      </c>
      <c r="E149" s="170" t="s">
        <v>1</v>
      </c>
      <c r="F149" s="171" t="s">
        <v>170</v>
      </c>
      <c r="H149" s="172">
        <v>10</v>
      </c>
      <c r="I149" s="173"/>
      <c r="L149" s="168"/>
      <c r="M149" s="174"/>
      <c r="N149" s="175"/>
      <c r="O149" s="175"/>
      <c r="P149" s="175"/>
      <c r="Q149" s="175"/>
      <c r="R149" s="175"/>
      <c r="S149" s="175"/>
      <c r="T149" s="176"/>
      <c r="AT149" s="170" t="s">
        <v>144</v>
      </c>
      <c r="AU149" s="170" t="s">
        <v>80</v>
      </c>
      <c r="AV149" s="13" t="s">
        <v>80</v>
      </c>
      <c r="AW149" s="13" t="s">
        <v>28</v>
      </c>
      <c r="AX149" s="13" t="s">
        <v>76</v>
      </c>
      <c r="AY149" s="170" t="s">
        <v>135</v>
      </c>
    </row>
    <row r="150" spans="1:65" s="2" customFormat="1" ht="49.15" customHeight="1">
      <c r="A150" s="31"/>
      <c r="B150" s="119"/>
      <c r="C150" s="185" t="s">
        <v>171</v>
      </c>
      <c r="D150" s="185" t="s">
        <v>172</v>
      </c>
      <c r="E150" s="186" t="s">
        <v>173</v>
      </c>
      <c r="F150" s="187" t="s">
        <v>174</v>
      </c>
      <c r="G150" s="188" t="s">
        <v>168</v>
      </c>
      <c r="H150" s="189">
        <v>10</v>
      </c>
      <c r="I150" s="190"/>
      <c r="J150" s="191">
        <f>ROUND(I150*H150,2)</f>
        <v>0</v>
      </c>
      <c r="K150" s="192"/>
      <c r="L150" s="193"/>
      <c r="M150" s="194" t="s">
        <v>1</v>
      </c>
      <c r="N150" s="195" t="s">
        <v>37</v>
      </c>
      <c r="O150" s="57"/>
      <c r="P150" s="164">
        <f>O150*H150</f>
        <v>0</v>
      </c>
      <c r="Q150" s="164">
        <v>1.4999999999999999E-2</v>
      </c>
      <c r="R150" s="164">
        <f>Q150*H150</f>
        <v>0.15</v>
      </c>
      <c r="S150" s="164">
        <v>0</v>
      </c>
      <c r="T150" s="165">
        <f>S150*H150</f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66" t="s">
        <v>175</v>
      </c>
      <c r="AT150" s="166" t="s">
        <v>172</v>
      </c>
      <c r="AU150" s="166" t="s">
        <v>80</v>
      </c>
      <c r="AY150" s="16" t="s">
        <v>135</v>
      </c>
      <c r="BE150" s="167">
        <f>IF(N150="základná",J150,0)</f>
        <v>0</v>
      </c>
      <c r="BF150" s="167">
        <f>IF(N150="znížená",J150,0)</f>
        <v>0</v>
      </c>
      <c r="BG150" s="167">
        <f>IF(N150="zákl. prenesená",J150,0)</f>
        <v>0</v>
      </c>
      <c r="BH150" s="167">
        <f>IF(N150="zníž. prenesená",J150,0)</f>
        <v>0</v>
      </c>
      <c r="BI150" s="167">
        <f>IF(N150="nulová",J150,0)</f>
        <v>0</v>
      </c>
      <c r="BJ150" s="16" t="s">
        <v>80</v>
      </c>
      <c r="BK150" s="167">
        <f>ROUND(I150*H150,2)</f>
        <v>0</v>
      </c>
      <c r="BL150" s="16" t="s">
        <v>142</v>
      </c>
      <c r="BM150" s="166" t="s">
        <v>176</v>
      </c>
    </row>
    <row r="151" spans="1:65" s="2" customFormat="1" ht="14.45" customHeight="1">
      <c r="A151" s="31"/>
      <c r="B151" s="119"/>
      <c r="C151" s="154" t="s">
        <v>175</v>
      </c>
      <c r="D151" s="154" t="s">
        <v>138</v>
      </c>
      <c r="E151" s="155" t="s">
        <v>177</v>
      </c>
      <c r="F151" s="156" t="s">
        <v>178</v>
      </c>
      <c r="G151" s="157" t="s">
        <v>179</v>
      </c>
      <c r="H151" s="158">
        <v>19.391999999999999</v>
      </c>
      <c r="I151" s="159"/>
      <c r="J151" s="160">
        <f>ROUND(I151*H151,2)</f>
        <v>0</v>
      </c>
      <c r="K151" s="161"/>
      <c r="L151" s="32"/>
      <c r="M151" s="162" t="s">
        <v>1</v>
      </c>
      <c r="N151" s="163" t="s">
        <v>37</v>
      </c>
      <c r="O151" s="57"/>
      <c r="P151" s="164">
        <f>O151*H151</f>
        <v>0</v>
      </c>
      <c r="Q151" s="164">
        <v>0</v>
      </c>
      <c r="R151" s="164">
        <f>Q151*H151</f>
        <v>0</v>
      </c>
      <c r="S151" s="164">
        <v>0</v>
      </c>
      <c r="T151" s="165">
        <f>S151*H151</f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66" t="s">
        <v>142</v>
      </c>
      <c r="AT151" s="166" t="s">
        <v>138</v>
      </c>
      <c r="AU151" s="166" t="s">
        <v>80</v>
      </c>
      <c r="AY151" s="16" t="s">
        <v>135</v>
      </c>
      <c r="BE151" s="167">
        <f>IF(N151="základná",J151,0)</f>
        <v>0</v>
      </c>
      <c r="BF151" s="167">
        <f>IF(N151="znížená",J151,0)</f>
        <v>0</v>
      </c>
      <c r="BG151" s="167">
        <f>IF(N151="zákl. prenesená",J151,0)</f>
        <v>0</v>
      </c>
      <c r="BH151" s="167">
        <f>IF(N151="zníž. prenesená",J151,0)</f>
        <v>0</v>
      </c>
      <c r="BI151" s="167">
        <f>IF(N151="nulová",J151,0)</f>
        <v>0</v>
      </c>
      <c r="BJ151" s="16" t="s">
        <v>80</v>
      </c>
      <c r="BK151" s="167">
        <f>ROUND(I151*H151,2)</f>
        <v>0</v>
      </c>
      <c r="BL151" s="16" t="s">
        <v>142</v>
      </c>
      <c r="BM151" s="166" t="s">
        <v>180</v>
      </c>
    </row>
    <row r="152" spans="1:65" s="2" customFormat="1" ht="24.2" customHeight="1">
      <c r="A152" s="31"/>
      <c r="B152" s="119"/>
      <c r="C152" s="154" t="s">
        <v>154</v>
      </c>
      <c r="D152" s="154" t="s">
        <v>138</v>
      </c>
      <c r="E152" s="155" t="s">
        <v>181</v>
      </c>
      <c r="F152" s="156" t="s">
        <v>182</v>
      </c>
      <c r="G152" s="157" t="s">
        <v>179</v>
      </c>
      <c r="H152" s="158">
        <v>465.40800000000002</v>
      </c>
      <c r="I152" s="159"/>
      <c r="J152" s="160">
        <f>ROUND(I152*H152,2)</f>
        <v>0</v>
      </c>
      <c r="K152" s="161"/>
      <c r="L152" s="32"/>
      <c r="M152" s="162" t="s">
        <v>1</v>
      </c>
      <c r="N152" s="163" t="s">
        <v>37</v>
      </c>
      <c r="O152" s="57"/>
      <c r="P152" s="164">
        <f>O152*H152</f>
        <v>0</v>
      </c>
      <c r="Q152" s="164">
        <v>0</v>
      </c>
      <c r="R152" s="164">
        <f>Q152*H152</f>
        <v>0</v>
      </c>
      <c r="S152" s="164">
        <v>0</v>
      </c>
      <c r="T152" s="165">
        <f>S152*H152</f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66" t="s">
        <v>142</v>
      </c>
      <c r="AT152" s="166" t="s">
        <v>138</v>
      </c>
      <c r="AU152" s="166" t="s">
        <v>80</v>
      </c>
      <c r="AY152" s="16" t="s">
        <v>135</v>
      </c>
      <c r="BE152" s="167">
        <f>IF(N152="základná",J152,0)</f>
        <v>0</v>
      </c>
      <c r="BF152" s="167">
        <f>IF(N152="znížená",J152,0)</f>
        <v>0</v>
      </c>
      <c r="BG152" s="167">
        <f>IF(N152="zákl. prenesená",J152,0)</f>
        <v>0</v>
      </c>
      <c r="BH152" s="167">
        <f>IF(N152="zníž. prenesená",J152,0)</f>
        <v>0</v>
      </c>
      <c r="BI152" s="167">
        <f>IF(N152="nulová",J152,0)</f>
        <v>0</v>
      </c>
      <c r="BJ152" s="16" t="s">
        <v>80</v>
      </c>
      <c r="BK152" s="167">
        <f>ROUND(I152*H152,2)</f>
        <v>0</v>
      </c>
      <c r="BL152" s="16" t="s">
        <v>142</v>
      </c>
      <c r="BM152" s="166" t="s">
        <v>183</v>
      </c>
    </row>
    <row r="153" spans="1:65" s="13" customFormat="1">
      <c r="B153" s="168"/>
      <c r="D153" s="169" t="s">
        <v>144</v>
      </c>
      <c r="F153" s="171" t="s">
        <v>184</v>
      </c>
      <c r="H153" s="172">
        <v>465.40800000000002</v>
      </c>
      <c r="I153" s="173"/>
      <c r="L153" s="168"/>
      <c r="M153" s="174"/>
      <c r="N153" s="175"/>
      <c r="O153" s="175"/>
      <c r="P153" s="175"/>
      <c r="Q153" s="175"/>
      <c r="R153" s="175"/>
      <c r="S153" s="175"/>
      <c r="T153" s="176"/>
      <c r="AT153" s="170" t="s">
        <v>144</v>
      </c>
      <c r="AU153" s="170" t="s">
        <v>80</v>
      </c>
      <c r="AV153" s="13" t="s">
        <v>80</v>
      </c>
      <c r="AW153" s="13" t="s">
        <v>3</v>
      </c>
      <c r="AX153" s="13" t="s">
        <v>76</v>
      </c>
      <c r="AY153" s="170" t="s">
        <v>135</v>
      </c>
    </row>
    <row r="154" spans="1:65" s="2" customFormat="1" ht="24.2" customHeight="1">
      <c r="A154" s="31"/>
      <c r="B154" s="119"/>
      <c r="C154" s="154" t="s">
        <v>185</v>
      </c>
      <c r="D154" s="154" t="s">
        <v>138</v>
      </c>
      <c r="E154" s="155" t="s">
        <v>186</v>
      </c>
      <c r="F154" s="156" t="s">
        <v>187</v>
      </c>
      <c r="G154" s="157" t="s">
        <v>179</v>
      </c>
      <c r="H154" s="158">
        <v>19.391999999999999</v>
      </c>
      <c r="I154" s="159"/>
      <c r="J154" s="160">
        <f>ROUND(I154*H154,2)</f>
        <v>0</v>
      </c>
      <c r="K154" s="161"/>
      <c r="L154" s="32"/>
      <c r="M154" s="162" t="s">
        <v>1</v>
      </c>
      <c r="N154" s="163" t="s">
        <v>37</v>
      </c>
      <c r="O154" s="57"/>
      <c r="P154" s="164">
        <f>O154*H154</f>
        <v>0</v>
      </c>
      <c r="Q154" s="164">
        <v>0</v>
      </c>
      <c r="R154" s="164">
        <f>Q154*H154</f>
        <v>0</v>
      </c>
      <c r="S154" s="164">
        <v>0</v>
      </c>
      <c r="T154" s="165">
        <f>S154*H154</f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66" t="s">
        <v>142</v>
      </c>
      <c r="AT154" s="166" t="s">
        <v>138</v>
      </c>
      <c r="AU154" s="166" t="s">
        <v>80</v>
      </c>
      <c r="AY154" s="16" t="s">
        <v>135</v>
      </c>
      <c r="BE154" s="167">
        <f>IF(N154="základná",J154,0)</f>
        <v>0</v>
      </c>
      <c r="BF154" s="167">
        <f>IF(N154="znížená",J154,0)</f>
        <v>0</v>
      </c>
      <c r="BG154" s="167">
        <f>IF(N154="zákl. prenesená",J154,0)</f>
        <v>0</v>
      </c>
      <c r="BH154" s="167">
        <f>IF(N154="zníž. prenesená",J154,0)</f>
        <v>0</v>
      </c>
      <c r="BI154" s="167">
        <f>IF(N154="nulová",J154,0)</f>
        <v>0</v>
      </c>
      <c r="BJ154" s="16" t="s">
        <v>80</v>
      </c>
      <c r="BK154" s="167">
        <f>ROUND(I154*H154,2)</f>
        <v>0</v>
      </c>
      <c r="BL154" s="16" t="s">
        <v>142</v>
      </c>
      <c r="BM154" s="166" t="s">
        <v>188</v>
      </c>
    </row>
    <row r="155" spans="1:65" s="2" customFormat="1" ht="24.2" customHeight="1">
      <c r="A155" s="31"/>
      <c r="B155" s="119"/>
      <c r="C155" s="154" t="s">
        <v>189</v>
      </c>
      <c r="D155" s="154" t="s">
        <v>138</v>
      </c>
      <c r="E155" s="155" t="s">
        <v>190</v>
      </c>
      <c r="F155" s="156" t="s">
        <v>191</v>
      </c>
      <c r="G155" s="157" t="s">
        <v>179</v>
      </c>
      <c r="H155" s="158">
        <v>155.136</v>
      </c>
      <c r="I155" s="159"/>
      <c r="J155" s="160">
        <f>ROUND(I155*H155,2)</f>
        <v>0</v>
      </c>
      <c r="K155" s="161"/>
      <c r="L155" s="32"/>
      <c r="M155" s="162" t="s">
        <v>1</v>
      </c>
      <c r="N155" s="163" t="s">
        <v>37</v>
      </c>
      <c r="O155" s="57"/>
      <c r="P155" s="164">
        <f>O155*H155</f>
        <v>0</v>
      </c>
      <c r="Q155" s="164">
        <v>0</v>
      </c>
      <c r="R155" s="164">
        <f>Q155*H155</f>
        <v>0</v>
      </c>
      <c r="S155" s="164">
        <v>0</v>
      </c>
      <c r="T155" s="165">
        <f>S155*H155</f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66" t="s">
        <v>142</v>
      </c>
      <c r="AT155" s="166" t="s">
        <v>138</v>
      </c>
      <c r="AU155" s="166" t="s">
        <v>80</v>
      </c>
      <c r="AY155" s="16" t="s">
        <v>135</v>
      </c>
      <c r="BE155" s="167">
        <f>IF(N155="základná",J155,0)</f>
        <v>0</v>
      </c>
      <c r="BF155" s="167">
        <f>IF(N155="znížená",J155,0)</f>
        <v>0</v>
      </c>
      <c r="BG155" s="167">
        <f>IF(N155="zákl. prenesená",J155,0)</f>
        <v>0</v>
      </c>
      <c r="BH155" s="167">
        <f>IF(N155="zníž. prenesená",J155,0)</f>
        <v>0</v>
      </c>
      <c r="BI155" s="167">
        <f>IF(N155="nulová",J155,0)</f>
        <v>0</v>
      </c>
      <c r="BJ155" s="16" t="s">
        <v>80</v>
      </c>
      <c r="BK155" s="167">
        <f>ROUND(I155*H155,2)</f>
        <v>0</v>
      </c>
      <c r="BL155" s="16" t="s">
        <v>142</v>
      </c>
      <c r="BM155" s="166" t="s">
        <v>192</v>
      </c>
    </row>
    <row r="156" spans="1:65" s="13" customFormat="1">
      <c r="B156" s="168"/>
      <c r="D156" s="169" t="s">
        <v>144</v>
      </c>
      <c r="F156" s="171" t="s">
        <v>193</v>
      </c>
      <c r="H156" s="172">
        <v>155.136</v>
      </c>
      <c r="I156" s="173"/>
      <c r="L156" s="168"/>
      <c r="M156" s="174"/>
      <c r="N156" s="175"/>
      <c r="O156" s="175"/>
      <c r="P156" s="175"/>
      <c r="Q156" s="175"/>
      <c r="R156" s="175"/>
      <c r="S156" s="175"/>
      <c r="T156" s="176"/>
      <c r="AT156" s="170" t="s">
        <v>144</v>
      </c>
      <c r="AU156" s="170" t="s">
        <v>80</v>
      </c>
      <c r="AV156" s="13" t="s">
        <v>80</v>
      </c>
      <c r="AW156" s="13" t="s">
        <v>3</v>
      </c>
      <c r="AX156" s="13" t="s">
        <v>76</v>
      </c>
      <c r="AY156" s="170" t="s">
        <v>135</v>
      </c>
    </row>
    <row r="157" spans="1:65" s="2" customFormat="1" ht="24.2" customHeight="1">
      <c r="A157" s="31"/>
      <c r="B157" s="119"/>
      <c r="C157" s="154" t="s">
        <v>194</v>
      </c>
      <c r="D157" s="154" t="s">
        <v>138</v>
      </c>
      <c r="E157" s="155" t="s">
        <v>195</v>
      </c>
      <c r="F157" s="156" t="s">
        <v>196</v>
      </c>
      <c r="G157" s="157" t="s">
        <v>179</v>
      </c>
      <c r="H157" s="158">
        <v>19.391999999999999</v>
      </c>
      <c r="I157" s="159"/>
      <c r="J157" s="160">
        <f>ROUND(I157*H157,2)</f>
        <v>0</v>
      </c>
      <c r="K157" s="161"/>
      <c r="L157" s="32"/>
      <c r="M157" s="162" t="s">
        <v>1</v>
      </c>
      <c r="N157" s="163" t="s">
        <v>37</v>
      </c>
      <c r="O157" s="57"/>
      <c r="P157" s="164">
        <f>O157*H157</f>
        <v>0</v>
      </c>
      <c r="Q157" s="164">
        <v>0</v>
      </c>
      <c r="R157" s="164">
        <f>Q157*H157</f>
        <v>0</v>
      </c>
      <c r="S157" s="164">
        <v>0</v>
      </c>
      <c r="T157" s="165">
        <f>S157*H157</f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66" t="s">
        <v>142</v>
      </c>
      <c r="AT157" s="166" t="s">
        <v>138</v>
      </c>
      <c r="AU157" s="166" t="s">
        <v>80</v>
      </c>
      <c r="AY157" s="16" t="s">
        <v>135</v>
      </c>
      <c r="BE157" s="167">
        <f>IF(N157="základná",J157,0)</f>
        <v>0</v>
      </c>
      <c r="BF157" s="167">
        <f>IF(N157="znížená",J157,0)</f>
        <v>0</v>
      </c>
      <c r="BG157" s="167">
        <f>IF(N157="zákl. prenesená",J157,0)</f>
        <v>0</v>
      </c>
      <c r="BH157" s="167">
        <f>IF(N157="zníž. prenesená",J157,0)</f>
        <v>0</v>
      </c>
      <c r="BI157" s="167">
        <f>IF(N157="nulová",J157,0)</f>
        <v>0</v>
      </c>
      <c r="BJ157" s="16" t="s">
        <v>80</v>
      </c>
      <c r="BK157" s="167">
        <f>ROUND(I157*H157,2)</f>
        <v>0</v>
      </c>
      <c r="BL157" s="16" t="s">
        <v>142</v>
      </c>
      <c r="BM157" s="166" t="s">
        <v>197</v>
      </c>
    </row>
    <row r="158" spans="1:65" s="12" customFormat="1" ht="22.9" customHeight="1">
      <c r="B158" s="141"/>
      <c r="D158" s="142" t="s">
        <v>70</v>
      </c>
      <c r="E158" s="152" t="s">
        <v>198</v>
      </c>
      <c r="F158" s="152" t="s">
        <v>199</v>
      </c>
      <c r="I158" s="144"/>
      <c r="J158" s="153">
        <f>BK158</f>
        <v>0</v>
      </c>
      <c r="L158" s="141"/>
      <c r="M158" s="146"/>
      <c r="N158" s="147"/>
      <c r="O158" s="147"/>
      <c r="P158" s="148">
        <f>P159</f>
        <v>0</v>
      </c>
      <c r="Q158" s="147"/>
      <c r="R158" s="148">
        <f>R159</f>
        <v>0</v>
      </c>
      <c r="S158" s="147"/>
      <c r="T158" s="149">
        <f>T159</f>
        <v>0</v>
      </c>
      <c r="AR158" s="142" t="s">
        <v>76</v>
      </c>
      <c r="AT158" s="150" t="s">
        <v>70</v>
      </c>
      <c r="AU158" s="150" t="s">
        <v>76</v>
      </c>
      <c r="AY158" s="142" t="s">
        <v>135</v>
      </c>
      <c r="BK158" s="151">
        <f>BK159</f>
        <v>0</v>
      </c>
    </row>
    <row r="159" spans="1:65" s="2" customFormat="1" ht="24.2" customHeight="1">
      <c r="A159" s="31"/>
      <c r="B159" s="119"/>
      <c r="C159" s="154" t="s">
        <v>200</v>
      </c>
      <c r="D159" s="154" t="s">
        <v>138</v>
      </c>
      <c r="E159" s="155" t="s">
        <v>201</v>
      </c>
      <c r="F159" s="156" t="s">
        <v>202</v>
      </c>
      <c r="G159" s="157" t="s">
        <v>179</v>
      </c>
      <c r="H159" s="158">
        <v>1.643</v>
      </c>
      <c r="I159" s="159"/>
      <c r="J159" s="160">
        <f>ROUND(I159*H159,2)</f>
        <v>0</v>
      </c>
      <c r="K159" s="161"/>
      <c r="L159" s="32"/>
      <c r="M159" s="162" t="s">
        <v>1</v>
      </c>
      <c r="N159" s="163" t="s">
        <v>37</v>
      </c>
      <c r="O159" s="57"/>
      <c r="P159" s="164">
        <f>O159*H159</f>
        <v>0</v>
      </c>
      <c r="Q159" s="164">
        <v>0</v>
      </c>
      <c r="R159" s="164">
        <f>Q159*H159</f>
        <v>0</v>
      </c>
      <c r="S159" s="164">
        <v>0</v>
      </c>
      <c r="T159" s="165">
        <f>S159*H159</f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66" t="s">
        <v>142</v>
      </c>
      <c r="AT159" s="166" t="s">
        <v>138</v>
      </c>
      <c r="AU159" s="166" t="s">
        <v>80</v>
      </c>
      <c r="AY159" s="16" t="s">
        <v>135</v>
      </c>
      <c r="BE159" s="167">
        <f>IF(N159="základná",J159,0)</f>
        <v>0</v>
      </c>
      <c r="BF159" s="167">
        <f>IF(N159="znížená",J159,0)</f>
        <v>0</v>
      </c>
      <c r="BG159" s="167">
        <f>IF(N159="zákl. prenesená",J159,0)</f>
        <v>0</v>
      </c>
      <c r="BH159" s="167">
        <f>IF(N159="zníž. prenesená",J159,0)</f>
        <v>0</v>
      </c>
      <c r="BI159" s="167">
        <f>IF(N159="nulová",J159,0)</f>
        <v>0</v>
      </c>
      <c r="BJ159" s="16" t="s">
        <v>80</v>
      </c>
      <c r="BK159" s="167">
        <f>ROUND(I159*H159,2)</f>
        <v>0</v>
      </c>
      <c r="BL159" s="16" t="s">
        <v>142</v>
      </c>
      <c r="BM159" s="166" t="s">
        <v>203</v>
      </c>
    </row>
    <row r="160" spans="1:65" s="12" customFormat="1" ht="25.9" customHeight="1">
      <c r="B160" s="141"/>
      <c r="D160" s="142" t="s">
        <v>70</v>
      </c>
      <c r="E160" s="143" t="s">
        <v>204</v>
      </c>
      <c r="F160" s="143" t="s">
        <v>205</v>
      </c>
      <c r="I160" s="144"/>
      <c r="J160" s="145">
        <f>BK160</f>
        <v>0</v>
      </c>
      <c r="L160" s="141"/>
      <c r="M160" s="146"/>
      <c r="N160" s="147"/>
      <c r="O160" s="147"/>
      <c r="P160" s="148">
        <f>P161+P166+P200+P229</f>
        <v>0</v>
      </c>
      <c r="Q160" s="147"/>
      <c r="R160" s="148">
        <f>R161+R166+R200+R229</f>
        <v>16.619954060000001</v>
      </c>
      <c r="S160" s="147"/>
      <c r="T160" s="149">
        <f>T161+T166+T200+T229</f>
        <v>19.392285999999999</v>
      </c>
      <c r="AR160" s="142" t="s">
        <v>80</v>
      </c>
      <c r="AT160" s="150" t="s">
        <v>70</v>
      </c>
      <c r="AU160" s="150" t="s">
        <v>71</v>
      </c>
      <c r="AY160" s="142" t="s">
        <v>135</v>
      </c>
      <c r="BK160" s="151">
        <f>BK161+BK166+BK200+BK229</f>
        <v>0</v>
      </c>
    </row>
    <row r="161" spans="1:65" s="12" customFormat="1" ht="22.9" customHeight="1">
      <c r="B161" s="141"/>
      <c r="D161" s="142" t="s">
        <v>70</v>
      </c>
      <c r="E161" s="152" t="s">
        <v>206</v>
      </c>
      <c r="F161" s="152" t="s">
        <v>207</v>
      </c>
      <c r="I161" s="144"/>
      <c r="J161" s="153">
        <f>BK161</f>
        <v>0</v>
      </c>
      <c r="L161" s="141"/>
      <c r="M161" s="146"/>
      <c r="N161" s="147"/>
      <c r="O161" s="147"/>
      <c r="P161" s="148">
        <f>SUM(P162:P165)</f>
        <v>0</v>
      </c>
      <c r="Q161" s="147"/>
      <c r="R161" s="148">
        <f>SUM(R162:R165)</f>
        <v>0</v>
      </c>
      <c r="S161" s="147"/>
      <c r="T161" s="149">
        <f>SUM(T162:T165)</f>
        <v>0.31709999999999994</v>
      </c>
      <c r="AR161" s="142" t="s">
        <v>80</v>
      </c>
      <c r="AT161" s="150" t="s">
        <v>70</v>
      </c>
      <c r="AU161" s="150" t="s">
        <v>76</v>
      </c>
      <c r="AY161" s="142" t="s">
        <v>135</v>
      </c>
      <c r="BK161" s="151">
        <f>SUM(BK162:BK165)</f>
        <v>0</v>
      </c>
    </row>
    <row r="162" spans="1:65" s="2" customFormat="1" ht="24.2" customHeight="1">
      <c r="A162" s="31"/>
      <c r="B162" s="119"/>
      <c r="C162" s="154" t="s">
        <v>208</v>
      </c>
      <c r="D162" s="154" t="s">
        <v>138</v>
      </c>
      <c r="E162" s="155" t="s">
        <v>209</v>
      </c>
      <c r="F162" s="156" t="s">
        <v>210</v>
      </c>
      <c r="G162" s="157" t="s">
        <v>211</v>
      </c>
      <c r="H162" s="158">
        <v>10</v>
      </c>
      <c r="I162" s="159"/>
      <c r="J162" s="160">
        <f>ROUND(I162*H162,2)</f>
        <v>0</v>
      </c>
      <c r="K162" s="161"/>
      <c r="L162" s="32"/>
      <c r="M162" s="162" t="s">
        <v>1</v>
      </c>
      <c r="N162" s="163" t="s">
        <v>37</v>
      </c>
      <c r="O162" s="57"/>
      <c r="P162" s="164">
        <f>O162*H162</f>
        <v>0</v>
      </c>
      <c r="Q162" s="164">
        <v>0</v>
      </c>
      <c r="R162" s="164">
        <f>Q162*H162</f>
        <v>0</v>
      </c>
      <c r="S162" s="164">
        <v>1.057E-2</v>
      </c>
      <c r="T162" s="165">
        <f>S162*H162</f>
        <v>0.10569999999999999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66" t="s">
        <v>212</v>
      </c>
      <c r="AT162" s="166" t="s">
        <v>138</v>
      </c>
      <c r="AU162" s="166" t="s">
        <v>80</v>
      </c>
      <c r="AY162" s="16" t="s">
        <v>135</v>
      </c>
      <c r="BE162" s="167">
        <f>IF(N162="základná",J162,0)</f>
        <v>0</v>
      </c>
      <c r="BF162" s="167">
        <f>IF(N162="znížená",J162,0)</f>
        <v>0</v>
      </c>
      <c r="BG162" s="167">
        <f>IF(N162="zákl. prenesená",J162,0)</f>
        <v>0</v>
      </c>
      <c r="BH162" s="167">
        <f>IF(N162="zníž. prenesená",J162,0)</f>
        <v>0</v>
      </c>
      <c r="BI162" s="167">
        <f>IF(N162="nulová",J162,0)</f>
        <v>0</v>
      </c>
      <c r="BJ162" s="16" t="s">
        <v>80</v>
      </c>
      <c r="BK162" s="167">
        <f>ROUND(I162*H162,2)</f>
        <v>0</v>
      </c>
      <c r="BL162" s="16" t="s">
        <v>212</v>
      </c>
      <c r="BM162" s="166" t="s">
        <v>213</v>
      </c>
    </row>
    <row r="163" spans="1:65" s="13" customFormat="1">
      <c r="B163" s="168"/>
      <c r="D163" s="169" t="s">
        <v>144</v>
      </c>
      <c r="E163" s="170" t="s">
        <v>1</v>
      </c>
      <c r="F163" s="171" t="s">
        <v>170</v>
      </c>
      <c r="H163" s="172">
        <v>10</v>
      </c>
      <c r="I163" s="173"/>
      <c r="L163" s="168"/>
      <c r="M163" s="174"/>
      <c r="N163" s="175"/>
      <c r="O163" s="175"/>
      <c r="P163" s="175"/>
      <c r="Q163" s="175"/>
      <c r="R163" s="175"/>
      <c r="S163" s="175"/>
      <c r="T163" s="176"/>
      <c r="AT163" s="170" t="s">
        <v>144</v>
      </c>
      <c r="AU163" s="170" t="s">
        <v>80</v>
      </c>
      <c r="AV163" s="13" t="s">
        <v>80</v>
      </c>
      <c r="AW163" s="13" t="s">
        <v>28</v>
      </c>
      <c r="AX163" s="13" t="s">
        <v>76</v>
      </c>
      <c r="AY163" s="170" t="s">
        <v>135</v>
      </c>
    </row>
    <row r="164" spans="1:65" s="2" customFormat="1" ht="37.9" customHeight="1">
      <c r="A164" s="31"/>
      <c r="B164" s="119"/>
      <c r="C164" s="154" t="s">
        <v>214</v>
      </c>
      <c r="D164" s="154" t="s">
        <v>138</v>
      </c>
      <c r="E164" s="155" t="s">
        <v>215</v>
      </c>
      <c r="F164" s="156" t="s">
        <v>216</v>
      </c>
      <c r="G164" s="157" t="s">
        <v>211</v>
      </c>
      <c r="H164" s="158">
        <v>10</v>
      </c>
      <c r="I164" s="159"/>
      <c r="J164" s="160">
        <f>ROUND(I164*H164,2)</f>
        <v>0</v>
      </c>
      <c r="K164" s="161"/>
      <c r="L164" s="32"/>
      <c r="M164" s="162" t="s">
        <v>1</v>
      </c>
      <c r="N164" s="163" t="s">
        <v>37</v>
      </c>
      <c r="O164" s="57"/>
      <c r="P164" s="164">
        <f>O164*H164</f>
        <v>0</v>
      </c>
      <c r="Q164" s="164">
        <v>0</v>
      </c>
      <c r="R164" s="164">
        <f>Q164*H164</f>
        <v>0</v>
      </c>
      <c r="S164" s="164">
        <v>1.057E-2</v>
      </c>
      <c r="T164" s="165">
        <f>S164*H164</f>
        <v>0.10569999999999999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66" t="s">
        <v>212</v>
      </c>
      <c r="AT164" s="166" t="s">
        <v>138</v>
      </c>
      <c r="AU164" s="166" t="s">
        <v>80</v>
      </c>
      <c r="AY164" s="16" t="s">
        <v>135</v>
      </c>
      <c r="BE164" s="167">
        <f>IF(N164="základná",J164,0)</f>
        <v>0</v>
      </c>
      <c r="BF164" s="167">
        <f>IF(N164="znížená",J164,0)</f>
        <v>0</v>
      </c>
      <c r="BG164" s="167">
        <f>IF(N164="zákl. prenesená",J164,0)</f>
        <v>0</v>
      </c>
      <c r="BH164" s="167">
        <f>IF(N164="zníž. prenesená",J164,0)</f>
        <v>0</v>
      </c>
      <c r="BI164" s="167">
        <f>IF(N164="nulová",J164,0)</f>
        <v>0</v>
      </c>
      <c r="BJ164" s="16" t="s">
        <v>80</v>
      </c>
      <c r="BK164" s="167">
        <f>ROUND(I164*H164,2)</f>
        <v>0</v>
      </c>
      <c r="BL164" s="16" t="s">
        <v>212</v>
      </c>
      <c r="BM164" s="166" t="s">
        <v>217</v>
      </c>
    </row>
    <row r="165" spans="1:65" s="2" customFormat="1" ht="24.2" customHeight="1">
      <c r="A165" s="31"/>
      <c r="B165" s="119"/>
      <c r="C165" s="154" t="s">
        <v>212</v>
      </c>
      <c r="D165" s="154" t="s">
        <v>138</v>
      </c>
      <c r="E165" s="155" t="s">
        <v>218</v>
      </c>
      <c r="F165" s="156" t="s">
        <v>219</v>
      </c>
      <c r="G165" s="157" t="s">
        <v>211</v>
      </c>
      <c r="H165" s="158">
        <v>10</v>
      </c>
      <c r="I165" s="159"/>
      <c r="J165" s="160">
        <f>ROUND(I165*H165,2)</f>
        <v>0</v>
      </c>
      <c r="K165" s="161"/>
      <c r="L165" s="32"/>
      <c r="M165" s="162" t="s">
        <v>1</v>
      </c>
      <c r="N165" s="163" t="s">
        <v>37</v>
      </c>
      <c r="O165" s="57"/>
      <c r="P165" s="164">
        <f>O165*H165</f>
        <v>0</v>
      </c>
      <c r="Q165" s="164">
        <v>0</v>
      </c>
      <c r="R165" s="164">
        <f>Q165*H165</f>
        <v>0</v>
      </c>
      <c r="S165" s="164">
        <v>1.057E-2</v>
      </c>
      <c r="T165" s="165">
        <f>S165*H165</f>
        <v>0.10569999999999999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66" t="s">
        <v>212</v>
      </c>
      <c r="AT165" s="166" t="s">
        <v>138</v>
      </c>
      <c r="AU165" s="166" t="s">
        <v>80</v>
      </c>
      <c r="AY165" s="16" t="s">
        <v>135</v>
      </c>
      <c r="BE165" s="167">
        <f>IF(N165="základná",J165,0)</f>
        <v>0</v>
      </c>
      <c r="BF165" s="167">
        <f>IF(N165="znížená",J165,0)</f>
        <v>0</v>
      </c>
      <c r="BG165" s="167">
        <f>IF(N165="zákl. prenesená",J165,0)</f>
        <v>0</v>
      </c>
      <c r="BH165" s="167">
        <f>IF(N165="zníž. prenesená",J165,0)</f>
        <v>0</v>
      </c>
      <c r="BI165" s="167">
        <f>IF(N165="nulová",J165,0)</f>
        <v>0</v>
      </c>
      <c r="BJ165" s="16" t="s">
        <v>80</v>
      </c>
      <c r="BK165" s="167">
        <f>ROUND(I165*H165,2)</f>
        <v>0</v>
      </c>
      <c r="BL165" s="16" t="s">
        <v>212</v>
      </c>
      <c r="BM165" s="166" t="s">
        <v>220</v>
      </c>
    </row>
    <row r="166" spans="1:65" s="12" customFormat="1" ht="22.9" customHeight="1">
      <c r="B166" s="141"/>
      <c r="D166" s="142" t="s">
        <v>70</v>
      </c>
      <c r="E166" s="152" t="s">
        <v>221</v>
      </c>
      <c r="F166" s="152" t="s">
        <v>222</v>
      </c>
      <c r="I166" s="144"/>
      <c r="J166" s="153">
        <f>BK166</f>
        <v>0</v>
      </c>
      <c r="L166" s="141"/>
      <c r="M166" s="146"/>
      <c r="N166" s="147"/>
      <c r="O166" s="147"/>
      <c r="P166" s="148">
        <f>SUM(P167:P199)</f>
        <v>0</v>
      </c>
      <c r="Q166" s="147"/>
      <c r="R166" s="148">
        <f>SUM(R167:R199)</f>
        <v>7.9778329599999989</v>
      </c>
      <c r="S166" s="147"/>
      <c r="T166" s="149">
        <f>SUM(T167:T199)</f>
        <v>7.8718859999999991</v>
      </c>
      <c r="AR166" s="142" t="s">
        <v>80</v>
      </c>
      <c r="AT166" s="150" t="s">
        <v>70</v>
      </c>
      <c r="AU166" s="150" t="s">
        <v>76</v>
      </c>
      <c r="AY166" s="142" t="s">
        <v>135</v>
      </c>
      <c r="BK166" s="151">
        <f>SUM(BK167:BK199)</f>
        <v>0</v>
      </c>
    </row>
    <row r="167" spans="1:65" s="2" customFormat="1" ht="24.2" customHeight="1">
      <c r="A167" s="31"/>
      <c r="B167" s="119"/>
      <c r="C167" s="154" t="s">
        <v>223</v>
      </c>
      <c r="D167" s="154" t="s">
        <v>138</v>
      </c>
      <c r="E167" s="155" t="s">
        <v>224</v>
      </c>
      <c r="F167" s="156" t="s">
        <v>225</v>
      </c>
      <c r="G167" s="157" t="s">
        <v>141</v>
      </c>
      <c r="H167" s="158">
        <v>224.52</v>
      </c>
      <c r="I167" s="159"/>
      <c r="J167" s="160">
        <f>ROUND(I167*H167,2)</f>
        <v>0</v>
      </c>
      <c r="K167" s="161"/>
      <c r="L167" s="32"/>
      <c r="M167" s="162" t="s">
        <v>1</v>
      </c>
      <c r="N167" s="163" t="s">
        <v>37</v>
      </c>
      <c r="O167" s="57"/>
      <c r="P167" s="164">
        <f>O167*H167</f>
        <v>0</v>
      </c>
      <c r="Q167" s="164">
        <v>0</v>
      </c>
      <c r="R167" s="164">
        <f>Q167*H167</f>
        <v>0</v>
      </c>
      <c r="S167" s="164">
        <v>2.4649999999999998E-2</v>
      </c>
      <c r="T167" s="165">
        <f>S167*H167</f>
        <v>5.5344179999999996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66" t="s">
        <v>212</v>
      </c>
      <c r="AT167" s="166" t="s">
        <v>138</v>
      </c>
      <c r="AU167" s="166" t="s">
        <v>80</v>
      </c>
      <c r="AY167" s="16" t="s">
        <v>135</v>
      </c>
      <c r="BE167" s="167">
        <f>IF(N167="základná",J167,0)</f>
        <v>0</v>
      </c>
      <c r="BF167" s="167">
        <f>IF(N167="znížená",J167,0)</f>
        <v>0</v>
      </c>
      <c r="BG167" s="167">
        <f>IF(N167="zákl. prenesená",J167,0)</f>
        <v>0</v>
      </c>
      <c r="BH167" s="167">
        <f>IF(N167="zníž. prenesená",J167,0)</f>
        <v>0</v>
      </c>
      <c r="BI167" s="167">
        <f>IF(N167="nulová",J167,0)</f>
        <v>0</v>
      </c>
      <c r="BJ167" s="16" t="s">
        <v>80</v>
      </c>
      <c r="BK167" s="167">
        <f>ROUND(I167*H167,2)</f>
        <v>0</v>
      </c>
      <c r="BL167" s="16" t="s">
        <v>212</v>
      </c>
      <c r="BM167" s="166" t="s">
        <v>226</v>
      </c>
    </row>
    <row r="168" spans="1:65" s="13" customFormat="1">
      <c r="B168" s="168"/>
      <c r="D168" s="169" t="s">
        <v>144</v>
      </c>
      <c r="E168" s="170" t="s">
        <v>1</v>
      </c>
      <c r="F168" s="171" t="s">
        <v>227</v>
      </c>
      <c r="H168" s="172">
        <v>148.6</v>
      </c>
      <c r="I168" s="173"/>
      <c r="L168" s="168"/>
      <c r="M168" s="174"/>
      <c r="N168" s="175"/>
      <c r="O168" s="175"/>
      <c r="P168" s="175"/>
      <c r="Q168" s="175"/>
      <c r="R168" s="175"/>
      <c r="S168" s="175"/>
      <c r="T168" s="176"/>
      <c r="AT168" s="170" t="s">
        <v>144</v>
      </c>
      <c r="AU168" s="170" t="s">
        <v>80</v>
      </c>
      <c r="AV168" s="13" t="s">
        <v>80</v>
      </c>
      <c r="AW168" s="13" t="s">
        <v>28</v>
      </c>
      <c r="AX168" s="13" t="s">
        <v>71</v>
      </c>
      <c r="AY168" s="170" t="s">
        <v>135</v>
      </c>
    </row>
    <row r="169" spans="1:65" s="13" customFormat="1">
      <c r="B169" s="168"/>
      <c r="D169" s="169" t="s">
        <v>144</v>
      </c>
      <c r="E169" s="170" t="s">
        <v>1</v>
      </c>
      <c r="F169" s="171" t="s">
        <v>228</v>
      </c>
      <c r="H169" s="172">
        <v>75.92</v>
      </c>
      <c r="I169" s="173"/>
      <c r="L169" s="168"/>
      <c r="M169" s="174"/>
      <c r="N169" s="175"/>
      <c r="O169" s="175"/>
      <c r="P169" s="175"/>
      <c r="Q169" s="175"/>
      <c r="R169" s="175"/>
      <c r="S169" s="175"/>
      <c r="T169" s="176"/>
      <c r="AT169" s="170" t="s">
        <v>144</v>
      </c>
      <c r="AU169" s="170" t="s">
        <v>80</v>
      </c>
      <c r="AV169" s="13" t="s">
        <v>80</v>
      </c>
      <c r="AW169" s="13" t="s">
        <v>28</v>
      </c>
      <c r="AX169" s="13" t="s">
        <v>71</v>
      </c>
      <c r="AY169" s="170" t="s">
        <v>135</v>
      </c>
    </row>
    <row r="170" spans="1:65" s="14" customFormat="1">
      <c r="B170" s="177"/>
      <c r="D170" s="169" t="s">
        <v>144</v>
      </c>
      <c r="E170" s="178" t="s">
        <v>84</v>
      </c>
      <c r="F170" s="179" t="s">
        <v>161</v>
      </c>
      <c r="H170" s="180">
        <v>224.52</v>
      </c>
      <c r="I170" s="181"/>
      <c r="L170" s="177"/>
      <c r="M170" s="182"/>
      <c r="N170" s="183"/>
      <c r="O170" s="183"/>
      <c r="P170" s="183"/>
      <c r="Q170" s="183"/>
      <c r="R170" s="183"/>
      <c r="S170" s="183"/>
      <c r="T170" s="184"/>
      <c r="AT170" s="178" t="s">
        <v>144</v>
      </c>
      <c r="AU170" s="178" t="s">
        <v>80</v>
      </c>
      <c r="AV170" s="14" t="s">
        <v>142</v>
      </c>
      <c r="AW170" s="14" t="s">
        <v>28</v>
      </c>
      <c r="AX170" s="14" t="s">
        <v>76</v>
      </c>
      <c r="AY170" s="178" t="s">
        <v>135</v>
      </c>
    </row>
    <row r="171" spans="1:65" s="2" customFormat="1" ht="24.2" customHeight="1">
      <c r="A171" s="31"/>
      <c r="B171" s="119"/>
      <c r="C171" s="154" t="s">
        <v>229</v>
      </c>
      <c r="D171" s="154" t="s">
        <v>138</v>
      </c>
      <c r="E171" s="155" t="s">
        <v>230</v>
      </c>
      <c r="F171" s="156" t="s">
        <v>231</v>
      </c>
      <c r="G171" s="157" t="s">
        <v>141</v>
      </c>
      <c r="H171" s="158">
        <v>24.6</v>
      </c>
      <c r="I171" s="159"/>
      <c r="J171" s="160">
        <f>ROUND(I171*H171,2)</f>
        <v>0</v>
      </c>
      <c r="K171" s="161"/>
      <c r="L171" s="32"/>
      <c r="M171" s="162" t="s">
        <v>1</v>
      </c>
      <c r="N171" s="163" t="s">
        <v>37</v>
      </c>
      <c r="O171" s="57"/>
      <c r="P171" s="164">
        <f>O171*H171</f>
        <v>0</v>
      </c>
      <c r="Q171" s="164">
        <v>0</v>
      </c>
      <c r="R171" s="164">
        <f>Q171*H171</f>
        <v>0</v>
      </c>
      <c r="S171" s="164">
        <v>1.098E-2</v>
      </c>
      <c r="T171" s="165">
        <f>S171*H171</f>
        <v>0.27010800000000001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66" t="s">
        <v>212</v>
      </c>
      <c r="AT171" s="166" t="s">
        <v>138</v>
      </c>
      <c r="AU171" s="166" t="s">
        <v>80</v>
      </c>
      <c r="AY171" s="16" t="s">
        <v>135</v>
      </c>
      <c r="BE171" s="167">
        <f>IF(N171="základná",J171,0)</f>
        <v>0</v>
      </c>
      <c r="BF171" s="167">
        <f>IF(N171="znížená",J171,0)</f>
        <v>0</v>
      </c>
      <c r="BG171" s="167">
        <f>IF(N171="zákl. prenesená",J171,0)</f>
        <v>0</v>
      </c>
      <c r="BH171" s="167">
        <f>IF(N171="zníž. prenesená",J171,0)</f>
        <v>0</v>
      </c>
      <c r="BI171" s="167">
        <f>IF(N171="nulová",J171,0)</f>
        <v>0</v>
      </c>
      <c r="BJ171" s="16" t="s">
        <v>80</v>
      </c>
      <c r="BK171" s="167">
        <f>ROUND(I171*H171,2)</f>
        <v>0</v>
      </c>
      <c r="BL171" s="16" t="s">
        <v>212</v>
      </c>
      <c r="BM171" s="166" t="s">
        <v>232</v>
      </c>
    </row>
    <row r="172" spans="1:65" s="13" customFormat="1">
      <c r="B172" s="168"/>
      <c r="D172" s="169" t="s">
        <v>144</v>
      </c>
      <c r="E172" s="170" t="s">
        <v>1</v>
      </c>
      <c r="F172" s="171" t="s">
        <v>233</v>
      </c>
      <c r="H172" s="172">
        <v>24.6</v>
      </c>
      <c r="I172" s="173"/>
      <c r="L172" s="168"/>
      <c r="M172" s="174"/>
      <c r="N172" s="175"/>
      <c r="O172" s="175"/>
      <c r="P172" s="175"/>
      <c r="Q172" s="175"/>
      <c r="R172" s="175"/>
      <c r="S172" s="175"/>
      <c r="T172" s="176"/>
      <c r="AT172" s="170" t="s">
        <v>144</v>
      </c>
      <c r="AU172" s="170" t="s">
        <v>80</v>
      </c>
      <c r="AV172" s="13" t="s">
        <v>80</v>
      </c>
      <c r="AW172" s="13" t="s">
        <v>28</v>
      </c>
      <c r="AX172" s="13" t="s">
        <v>71</v>
      </c>
      <c r="AY172" s="170" t="s">
        <v>135</v>
      </c>
    </row>
    <row r="173" spans="1:65" s="14" customFormat="1">
      <c r="B173" s="177"/>
      <c r="D173" s="169" t="s">
        <v>144</v>
      </c>
      <c r="E173" s="178" t="s">
        <v>86</v>
      </c>
      <c r="F173" s="179" t="s">
        <v>161</v>
      </c>
      <c r="H173" s="180">
        <v>24.6</v>
      </c>
      <c r="I173" s="181"/>
      <c r="L173" s="177"/>
      <c r="M173" s="182"/>
      <c r="N173" s="183"/>
      <c r="O173" s="183"/>
      <c r="P173" s="183"/>
      <c r="Q173" s="183"/>
      <c r="R173" s="183"/>
      <c r="S173" s="183"/>
      <c r="T173" s="184"/>
      <c r="AT173" s="178" t="s">
        <v>144</v>
      </c>
      <c r="AU173" s="178" t="s">
        <v>80</v>
      </c>
      <c r="AV173" s="14" t="s">
        <v>142</v>
      </c>
      <c r="AW173" s="14" t="s">
        <v>28</v>
      </c>
      <c r="AX173" s="14" t="s">
        <v>76</v>
      </c>
      <c r="AY173" s="178" t="s">
        <v>135</v>
      </c>
    </row>
    <row r="174" spans="1:65" s="2" customFormat="1" ht="24.2" customHeight="1">
      <c r="A174" s="31"/>
      <c r="B174" s="119"/>
      <c r="C174" s="154" t="s">
        <v>234</v>
      </c>
      <c r="D174" s="154" t="s">
        <v>138</v>
      </c>
      <c r="E174" s="155" t="s">
        <v>235</v>
      </c>
      <c r="F174" s="156" t="s">
        <v>236</v>
      </c>
      <c r="G174" s="157" t="s">
        <v>141</v>
      </c>
      <c r="H174" s="158">
        <v>249.12</v>
      </c>
      <c r="I174" s="159"/>
      <c r="J174" s="160">
        <f>ROUND(I174*H174,2)</f>
        <v>0</v>
      </c>
      <c r="K174" s="161"/>
      <c r="L174" s="32"/>
      <c r="M174" s="162" t="s">
        <v>1</v>
      </c>
      <c r="N174" s="163" t="s">
        <v>37</v>
      </c>
      <c r="O174" s="57"/>
      <c r="P174" s="164">
        <f>O174*H174</f>
        <v>0</v>
      </c>
      <c r="Q174" s="164">
        <v>0</v>
      </c>
      <c r="R174" s="164">
        <f>Q174*H174</f>
        <v>0</v>
      </c>
      <c r="S174" s="164">
        <v>8.0000000000000002E-3</v>
      </c>
      <c r="T174" s="165">
        <f>S174*H174</f>
        <v>1.9929600000000001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166" t="s">
        <v>212</v>
      </c>
      <c r="AT174" s="166" t="s">
        <v>138</v>
      </c>
      <c r="AU174" s="166" t="s">
        <v>80</v>
      </c>
      <c r="AY174" s="16" t="s">
        <v>135</v>
      </c>
      <c r="BE174" s="167">
        <f>IF(N174="základná",J174,0)</f>
        <v>0</v>
      </c>
      <c r="BF174" s="167">
        <f>IF(N174="znížená",J174,0)</f>
        <v>0</v>
      </c>
      <c r="BG174" s="167">
        <f>IF(N174="zákl. prenesená",J174,0)</f>
        <v>0</v>
      </c>
      <c r="BH174" s="167">
        <f>IF(N174="zníž. prenesená",J174,0)</f>
        <v>0</v>
      </c>
      <c r="BI174" s="167">
        <f>IF(N174="nulová",J174,0)</f>
        <v>0</v>
      </c>
      <c r="BJ174" s="16" t="s">
        <v>80</v>
      </c>
      <c r="BK174" s="167">
        <f>ROUND(I174*H174,2)</f>
        <v>0</v>
      </c>
      <c r="BL174" s="16" t="s">
        <v>212</v>
      </c>
      <c r="BM174" s="166" t="s">
        <v>237</v>
      </c>
    </row>
    <row r="175" spans="1:65" s="13" customFormat="1">
      <c r="B175" s="168"/>
      <c r="D175" s="169" t="s">
        <v>144</v>
      </c>
      <c r="E175" s="170" t="s">
        <v>1</v>
      </c>
      <c r="F175" s="171" t="s">
        <v>86</v>
      </c>
      <c r="H175" s="172">
        <v>24.6</v>
      </c>
      <c r="I175" s="173"/>
      <c r="L175" s="168"/>
      <c r="M175" s="174"/>
      <c r="N175" s="175"/>
      <c r="O175" s="175"/>
      <c r="P175" s="175"/>
      <c r="Q175" s="175"/>
      <c r="R175" s="175"/>
      <c r="S175" s="175"/>
      <c r="T175" s="176"/>
      <c r="AT175" s="170" t="s">
        <v>144</v>
      </c>
      <c r="AU175" s="170" t="s">
        <v>80</v>
      </c>
      <c r="AV175" s="13" t="s">
        <v>80</v>
      </c>
      <c r="AW175" s="13" t="s">
        <v>28</v>
      </c>
      <c r="AX175" s="13" t="s">
        <v>71</v>
      </c>
      <c r="AY175" s="170" t="s">
        <v>135</v>
      </c>
    </row>
    <row r="176" spans="1:65" s="13" customFormat="1">
      <c r="B176" s="168"/>
      <c r="D176" s="169" t="s">
        <v>144</v>
      </c>
      <c r="E176" s="170" t="s">
        <v>1</v>
      </c>
      <c r="F176" s="171" t="s">
        <v>84</v>
      </c>
      <c r="H176" s="172">
        <v>224.52</v>
      </c>
      <c r="I176" s="173"/>
      <c r="L176" s="168"/>
      <c r="M176" s="174"/>
      <c r="N176" s="175"/>
      <c r="O176" s="175"/>
      <c r="P176" s="175"/>
      <c r="Q176" s="175"/>
      <c r="R176" s="175"/>
      <c r="S176" s="175"/>
      <c r="T176" s="176"/>
      <c r="AT176" s="170" t="s">
        <v>144</v>
      </c>
      <c r="AU176" s="170" t="s">
        <v>80</v>
      </c>
      <c r="AV176" s="13" t="s">
        <v>80</v>
      </c>
      <c r="AW176" s="13" t="s">
        <v>28</v>
      </c>
      <c r="AX176" s="13" t="s">
        <v>71</v>
      </c>
      <c r="AY176" s="170" t="s">
        <v>135</v>
      </c>
    </row>
    <row r="177" spans="1:65" s="14" customFormat="1">
      <c r="B177" s="177"/>
      <c r="D177" s="169" t="s">
        <v>144</v>
      </c>
      <c r="E177" s="178" t="s">
        <v>1</v>
      </c>
      <c r="F177" s="179" t="s">
        <v>161</v>
      </c>
      <c r="H177" s="180">
        <v>249.12</v>
      </c>
      <c r="I177" s="181"/>
      <c r="L177" s="177"/>
      <c r="M177" s="182"/>
      <c r="N177" s="183"/>
      <c r="O177" s="183"/>
      <c r="P177" s="183"/>
      <c r="Q177" s="183"/>
      <c r="R177" s="183"/>
      <c r="S177" s="183"/>
      <c r="T177" s="184"/>
      <c r="AT177" s="178" t="s">
        <v>144</v>
      </c>
      <c r="AU177" s="178" t="s">
        <v>80</v>
      </c>
      <c r="AV177" s="14" t="s">
        <v>142</v>
      </c>
      <c r="AW177" s="14" t="s">
        <v>28</v>
      </c>
      <c r="AX177" s="14" t="s">
        <v>76</v>
      </c>
      <c r="AY177" s="178" t="s">
        <v>135</v>
      </c>
    </row>
    <row r="178" spans="1:65" s="2" customFormat="1" ht="14.45" customHeight="1">
      <c r="A178" s="31"/>
      <c r="B178" s="119"/>
      <c r="C178" s="154" t="s">
        <v>7</v>
      </c>
      <c r="D178" s="154" t="s">
        <v>138</v>
      </c>
      <c r="E178" s="155" t="s">
        <v>238</v>
      </c>
      <c r="F178" s="156" t="s">
        <v>239</v>
      </c>
      <c r="G178" s="157" t="s">
        <v>141</v>
      </c>
      <c r="H178" s="158">
        <v>37.200000000000003</v>
      </c>
      <c r="I178" s="159"/>
      <c r="J178" s="160">
        <f>ROUND(I178*H178,2)</f>
        <v>0</v>
      </c>
      <c r="K178" s="161"/>
      <c r="L178" s="32"/>
      <c r="M178" s="162" t="s">
        <v>1</v>
      </c>
      <c r="N178" s="163" t="s">
        <v>37</v>
      </c>
      <c r="O178" s="57"/>
      <c r="P178" s="164">
        <f>O178*H178</f>
        <v>0</v>
      </c>
      <c r="Q178" s="164">
        <v>0</v>
      </c>
      <c r="R178" s="164">
        <f>Q178*H178</f>
        <v>0</v>
      </c>
      <c r="S178" s="164">
        <v>2E-3</v>
      </c>
      <c r="T178" s="165">
        <f>S178*H178</f>
        <v>7.4400000000000008E-2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66" t="s">
        <v>212</v>
      </c>
      <c r="AT178" s="166" t="s">
        <v>138</v>
      </c>
      <c r="AU178" s="166" t="s">
        <v>80</v>
      </c>
      <c r="AY178" s="16" t="s">
        <v>135</v>
      </c>
      <c r="BE178" s="167">
        <f>IF(N178="základná",J178,0)</f>
        <v>0</v>
      </c>
      <c r="BF178" s="167">
        <f>IF(N178="znížená",J178,0)</f>
        <v>0</v>
      </c>
      <c r="BG178" s="167">
        <f>IF(N178="zákl. prenesená",J178,0)</f>
        <v>0</v>
      </c>
      <c r="BH178" s="167">
        <f>IF(N178="zníž. prenesená",J178,0)</f>
        <v>0</v>
      </c>
      <c r="BI178" s="167">
        <f>IF(N178="nulová",J178,0)</f>
        <v>0</v>
      </c>
      <c r="BJ178" s="16" t="s">
        <v>80</v>
      </c>
      <c r="BK178" s="167">
        <f>ROUND(I178*H178,2)</f>
        <v>0</v>
      </c>
      <c r="BL178" s="16" t="s">
        <v>212</v>
      </c>
      <c r="BM178" s="166" t="s">
        <v>240</v>
      </c>
    </row>
    <row r="179" spans="1:65" s="13" customFormat="1">
      <c r="B179" s="168"/>
      <c r="D179" s="169" t="s">
        <v>144</v>
      </c>
      <c r="E179" s="170" t="s">
        <v>1</v>
      </c>
      <c r="F179" s="171" t="s">
        <v>241</v>
      </c>
      <c r="H179" s="172">
        <v>37.200000000000003</v>
      </c>
      <c r="I179" s="173"/>
      <c r="L179" s="168"/>
      <c r="M179" s="174"/>
      <c r="N179" s="175"/>
      <c r="O179" s="175"/>
      <c r="P179" s="175"/>
      <c r="Q179" s="175"/>
      <c r="R179" s="175"/>
      <c r="S179" s="175"/>
      <c r="T179" s="176"/>
      <c r="AT179" s="170" t="s">
        <v>144</v>
      </c>
      <c r="AU179" s="170" t="s">
        <v>80</v>
      </c>
      <c r="AV179" s="13" t="s">
        <v>80</v>
      </c>
      <c r="AW179" s="13" t="s">
        <v>28</v>
      </c>
      <c r="AX179" s="13" t="s">
        <v>76</v>
      </c>
      <c r="AY179" s="170" t="s">
        <v>135</v>
      </c>
    </row>
    <row r="180" spans="1:65" s="2" customFormat="1" ht="24.2" customHeight="1">
      <c r="A180" s="31"/>
      <c r="B180" s="119"/>
      <c r="C180" s="154" t="s">
        <v>242</v>
      </c>
      <c r="D180" s="154" t="s">
        <v>138</v>
      </c>
      <c r="E180" s="155" t="s">
        <v>243</v>
      </c>
      <c r="F180" s="156" t="s">
        <v>244</v>
      </c>
      <c r="G180" s="157" t="s">
        <v>141</v>
      </c>
      <c r="H180" s="158">
        <v>279.798</v>
      </c>
      <c r="I180" s="159"/>
      <c r="J180" s="160">
        <f>ROUND(I180*H180,2)</f>
        <v>0</v>
      </c>
      <c r="K180" s="161"/>
      <c r="L180" s="32"/>
      <c r="M180" s="162" t="s">
        <v>1</v>
      </c>
      <c r="N180" s="163" t="s">
        <v>37</v>
      </c>
      <c r="O180" s="57"/>
      <c r="P180" s="164">
        <f>O180*H180</f>
        <v>0</v>
      </c>
      <c r="Q180" s="164">
        <v>2.0000000000000002E-5</v>
      </c>
      <c r="R180" s="164">
        <f>Q180*H180</f>
        <v>5.5959600000000005E-3</v>
      </c>
      <c r="S180" s="164">
        <v>0</v>
      </c>
      <c r="T180" s="165">
        <f>S180*H180</f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166" t="s">
        <v>212</v>
      </c>
      <c r="AT180" s="166" t="s">
        <v>138</v>
      </c>
      <c r="AU180" s="166" t="s">
        <v>80</v>
      </c>
      <c r="AY180" s="16" t="s">
        <v>135</v>
      </c>
      <c r="BE180" s="167">
        <f>IF(N180="základná",J180,0)</f>
        <v>0</v>
      </c>
      <c r="BF180" s="167">
        <f>IF(N180="znížená",J180,0)</f>
        <v>0</v>
      </c>
      <c r="BG180" s="167">
        <f>IF(N180="zákl. prenesená",J180,0)</f>
        <v>0</v>
      </c>
      <c r="BH180" s="167">
        <f>IF(N180="zníž. prenesená",J180,0)</f>
        <v>0</v>
      </c>
      <c r="BI180" s="167">
        <f>IF(N180="nulová",J180,0)</f>
        <v>0</v>
      </c>
      <c r="BJ180" s="16" t="s">
        <v>80</v>
      </c>
      <c r="BK180" s="167">
        <f>ROUND(I180*H180,2)</f>
        <v>0</v>
      </c>
      <c r="BL180" s="16" t="s">
        <v>212</v>
      </c>
      <c r="BM180" s="166" t="s">
        <v>245</v>
      </c>
    </row>
    <row r="181" spans="1:65" s="13" customFormat="1">
      <c r="B181" s="168"/>
      <c r="D181" s="169" t="s">
        <v>144</v>
      </c>
      <c r="E181" s="170" t="s">
        <v>1</v>
      </c>
      <c r="F181" s="171" t="s">
        <v>227</v>
      </c>
      <c r="H181" s="172">
        <v>148.6</v>
      </c>
      <c r="I181" s="173"/>
      <c r="L181" s="168"/>
      <c r="M181" s="174"/>
      <c r="N181" s="175"/>
      <c r="O181" s="175"/>
      <c r="P181" s="175"/>
      <c r="Q181" s="175"/>
      <c r="R181" s="175"/>
      <c r="S181" s="175"/>
      <c r="T181" s="176"/>
      <c r="AT181" s="170" t="s">
        <v>144</v>
      </c>
      <c r="AU181" s="170" t="s">
        <v>80</v>
      </c>
      <c r="AV181" s="13" t="s">
        <v>80</v>
      </c>
      <c r="AW181" s="13" t="s">
        <v>28</v>
      </c>
      <c r="AX181" s="13" t="s">
        <v>71</v>
      </c>
      <c r="AY181" s="170" t="s">
        <v>135</v>
      </c>
    </row>
    <row r="182" spans="1:65" s="13" customFormat="1">
      <c r="B182" s="168"/>
      <c r="D182" s="169" t="s">
        <v>144</v>
      </c>
      <c r="E182" s="170" t="s">
        <v>1</v>
      </c>
      <c r="F182" s="171" t="s">
        <v>246</v>
      </c>
      <c r="H182" s="172">
        <v>121.32</v>
      </c>
      <c r="I182" s="173"/>
      <c r="L182" s="168"/>
      <c r="M182" s="174"/>
      <c r="N182" s="175"/>
      <c r="O182" s="175"/>
      <c r="P182" s="175"/>
      <c r="Q182" s="175"/>
      <c r="R182" s="175"/>
      <c r="S182" s="175"/>
      <c r="T182" s="176"/>
      <c r="AT182" s="170" t="s">
        <v>144</v>
      </c>
      <c r="AU182" s="170" t="s">
        <v>80</v>
      </c>
      <c r="AV182" s="13" t="s">
        <v>80</v>
      </c>
      <c r="AW182" s="13" t="s">
        <v>28</v>
      </c>
      <c r="AX182" s="13" t="s">
        <v>71</v>
      </c>
      <c r="AY182" s="170" t="s">
        <v>135</v>
      </c>
    </row>
    <row r="183" spans="1:65" s="13" customFormat="1" ht="22.5">
      <c r="B183" s="168"/>
      <c r="D183" s="169" t="s">
        <v>144</v>
      </c>
      <c r="E183" s="170" t="s">
        <v>1</v>
      </c>
      <c r="F183" s="171" t="s">
        <v>247</v>
      </c>
      <c r="H183" s="172">
        <v>9.8780000000000001</v>
      </c>
      <c r="I183" s="173"/>
      <c r="L183" s="168"/>
      <c r="M183" s="174"/>
      <c r="N183" s="175"/>
      <c r="O183" s="175"/>
      <c r="P183" s="175"/>
      <c r="Q183" s="175"/>
      <c r="R183" s="175"/>
      <c r="S183" s="175"/>
      <c r="T183" s="176"/>
      <c r="AT183" s="170" t="s">
        <v>144</v>
      </c>
      <c r="AU183" s="170" t="s">
        <v>80</v>
      </c>
      <c r="AV183" s="13" t="s">
        <v>80</v>
      </c>
      <c r="AW183" s="13" t="s">
        <v>28</v>
      </c>
      <c r="AX183" s="13" t="s">
        <v>71</v>
      </c>
      <c r="AY183" s="170" t="s">
        <v>135</v>
      </c>
    </row>
    <row r="184" spans="1:65" s="14" customFormat="1">
      <c r="B184" s="177"/>
      <c r="D184" s="169" t="s">
        <v>144</v>
      </c>
      <c r="E184" s="178" t="s">
        <v>90</v>
      </c>
      <c r="F184" s="179" t="s">
        <v>161</v>
      </c>
      <c r="H184" s="180">
        <v>279.798</v>
      </c>
      <c r="I184" s="181"/>
      <c r="L184" s="177"/>
      <c r="M184" s="182"/>
      <c r="N184" s="183"/>
      <c r="O184" s="183"/>
      <c r="P184" s="183"/>
      <c r="Q184" s="183"/>
      <c r="R184" s="183"/>
      <c r="S184" s="183"/>
      <c r="T184" s="184"/>
      <c r="AT184" s="178" t="s">
        <v>144</v>
      </c>
      <c r="AU184" s="178" t="s">
        <v>80</v>
      </c>
      <c r="AV184" s="14" t="s">
        <v>142</v>
      </c>
      <c r="AW184" s="14" t="s">
        <v>28</v>
      </c>
      <c r="AX184" s="14" t="s">
        <v>76</v>
      </c>
      <c r="AY184" s="178" t="s">
        <v>135</v>
      </c>
    </row>
    <row r="185" spans="1:65" s="2" customFormat="1" ht="24.2" customHeight="1">
      <c r="A185" s="31"/>
      <c r="B185" s="119"/>
      <c r="C185" s="185" t="s">
        <v>248</v>
      </c>
      <c r="D185" s="185" t="s">
        <v>172</v>
      </c>
      <c r="E185" s="186" t="s">
        <v>249</v>
      </c>
      <c r="F185" s="187" t="s">
        <v>250</v>
      </c>
      <c r="G185" s="188" t="s">
        <v>141</v>
      </c>
      <c r="H185" s="189">
        <v>302.60199999999998</v>
      </c>
      <c r="I185" s="190"/>
      <c r="J185" s="191">
        <f>ROUND(I185*H185,2)</f>
        <v>0</v>
      </c>
      <c r="K185" s="192"/>
      <c r="L185" s="193"/>
      <c r="M185" s="194" t="s">
        <v>1</v>
      </c>
      <c r="N185" s="195" t="s">
        <v>37</v>
      </c>
      <c r="O185" s="57"/>
      <c r="P185" s="164">
        <f>O185*H185</f>
        <v>0</v>
      </c>
      <c r="Q185" s="164">
        <v>2.4E-2</v>
      </c>
      <c r="R185" s="164">
        <f>Q185*H185</f>
        <v>7.2624479999999991</v>
      </c>
      <c r="S185" s="164">
        <v>0</v>
      </c>
      <c r="T185" s="165">
        <f>S185*H185</f>
        <v>0</v>
      </c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166" t="s">
        <v>251</v>
      </c>
      <c r="AT185" s="166" t="s">
        <v>172</v>
      </c>
      <c r="AU185" s="166" t="s">
        <v>80</v>
      </c>
      <c r="AY185" s="16" t="s">
        <v>135</v>
      </c>
      <c r="BE185" s="167">
        <f>IF(N185="základná",J185,0)</f>
        <v>0</v>
      </c>
      <c r="BF185" s="167">
        <f>IF(N185="znížená",J185,0)</f>
        <v>0</v>
      </c>
      <c r="BG185" s="167">
        <f>IF(N185="zákl. prenesená",J185,0)</f>
        <v>0</v>
      </c>
      <c r="BH185" s="167">
        <f>IF(N185="zníž. prenesená",J185,0)</f>
        <v>0</v>
      </c>
      <c r="BI185" s="167">
        <f>IF(N185="nulová",J185,0)</f>
        <v>0</v>
      </c>
      <c r="BJ185" s="16" t="s">
        <v>80</v>
      </c>
      <c r="BK185" s="167">
        <f>ROUND(I185*H185,2)</f>
        <v>0</v>
      </c>
      <c r="BL185" s="16" t="s">
        <v>212</v>
      </c>
      <c r="BM185" s="166" t="s">
        <v>252</v>
      </c>
    </row>
    <row r="186" spans="1:65" s="13" customFormat="1">
      <c r="B186" s="168"/>
      <c r="D186" s="169" t="s">
        <v>144</v>
      </c>
      <c r="E186" s="170" t="s">
        <v>1</v>
      </c>
      <c r="F186" s="171" t="s">
        <v>253</v>
      </c>
      <c r="H186" s="172">
        <v>293.78800000000001</v>
      </c>
      <c r="I186" s="173"/>
      <c r="L186" s="168"/>
      <c r="M186" s="174"/>
      <c r="N186" s="175"/>
      <c r="O186" s="175"/>
      <c r="P186" s="175"/>
      <c r="Q186" s="175"/>
      <c r="R186" s="175"/>
      <c r="S186" s="175"/>
      <c r="T186" s="176"/>
      <c r="AT186" s="170" t="s">
        <v>144</v>
      </c>
      <c r="AU186" s="170" t="s">
        <v>80</v>
      </c>
      <c r="AV186" s="13" t="s">
        <v>80</v>
      </c>
      <c r="AW186" s="13" t="s">
        <v>28</v>
      </c>
      <c r="AX186" s="13" t="s">
        <v>76</v>
      </c>
      <c r="AY186" s="170" t="s">
        <v>135</v>
      </c>
    </row>
    <row r="187" spans="1:65" s="13" customFormat="1">
      <c r="B187" s="168"/>
      <c r="D187" s="169" t="s">
        <v>144</v>
      </c>
      <c r="F187" s="171" t="s">
        <v>254</v>
      </c>
      <c r="H187" s="172">
        <v>302.60199999999998</v>
      </c>
      <c r="I187" s="173"/>
      <c r="L187" s="168"/>
      <c r="M187" s="174"/>
      <c r="N187" s="175"/>
      <c r="O187" s="175"/>
      <c r="P187" s="175"/>
      <c r="Q187" s="175"/>
      <c r="R187" s="175"/>
      <c r="S187" s="175"/>
      <c r="T187" s="176"/>
      <c r="AT187" s="170" t="s">
        <v>144</v>
      </c>
      <c r="AU187" s="170" t="s">
        <v>80</v>
      </c>
      <c r="AV187" s="13" t="s">
        <v>80</v>
      </c>
      <c r="AW187" s="13" t="s">
        <v>3</v>
      </c>
      <c r="AX187" s="13" t="s">
        <v>76</v>
      </c>
      <c r="AY187" s="170" t="s">
        <v>135</v>
      </c>
    </row>
    <row r="188" spans="1:65" s="2" customFormat="1" ht="14.45" customHeight="1">
      <c r="A188" s="31"/>
      <c r="B188" s="119"/>
      <c r="C188" s="154" t="s">
        <v>255</v>
      </c>
      <c r="D188" s="154" t="s">
        <v>138</v>
      </c>
      <c r="E188" s="155" t="s">
        <v>256</v>
      </c>
      <c r="F188" s="156" t="s">
        <v>257</v>
      </c>
      <c r="G188" s="157" t="s">
        <v>258</v>
      </c>
      <c r="H188" s="158">
        <v>733.15</v>
      </c>
      <c r="I188" s="159"/>
      <c r="J188" s="160">
        <f>ROUND(I188*H188,2)</f>
        <v>0</v>
      </c>
      <c r="K188" s="161"/>
      <c r="L188" s="32"/>
      <c r="M188" s="162" t="s">
        <v>1</v>
      </c>
      <c r="N188" s="163" t="s">
        <v>37</v>
      </c>
      <c r="O188" s="57"/>
      <c r="P188" s="164">
        <f>O188*H188</f>
        <v>0</v>
      </c>
      <c r="Q188" s="164">
        <v>6.0000000000000002E-5</v>
      </c>
      <c r="R188" s="164">
        <f>Q188*H188</f>
        <v>4.3989E-2</v>
      </c>
      <c r="S188" s="164">
        <v>0</v>
      </c>
      <c r="T188" s="165">
        <f>S188*H188</f>
        <v>0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166" t="s">
        <v>212</v>
      </c>
      <c r="AT188" s="166" t="s">
        <v>138</v>
      </c>
      <c r="AU188" s="166" t="s">
        <v>80</v>
      </c>
      <c r="AY188" s="16" t="s">
        <v>135</v>
      </c>
      <c r="BE188" s="167">
        <f>IF(N188="základná",J188,0)</f>
        <v>0</v>
      </c>
      <c r="BF188" s="167">
        <f>IF(N188="znížená",J188,0)</f>
        <v>0</v>
      </c>
      <c r="BG188" s="167">
        <f>IF(N188="zákl. prenesená",J188,0)</f>
        <v>0</v>
      </c>
      <c r="BH188" s="167">
        <f>IF(N188="zníž. prenesená",J188,0)</f>
        <v>0</v>
      </c>
      <c r="BI188" s="167">
        <f>IF(N188="nulová",J188,0)</f>
        <v>0</v>
      </c>
      <c r="BJ188" s="16" t="s">
        <v>80</v>
      </c>
      <c r="BK188" s="167">
        <f>ROUND(I188*H188,2)</f>
        <v>0</v>
      </c>
      <c r="BL188" s="16" t="s">
        <v>212</v>
      </c>
      <c r="BM188" s="166" t="s">
        <v>259</v>
      </c>
    </row>
    <row r="189" spans="1:65" s="13" customFormat="1">
      <c r="B189" s="168"/>
      <c r="D189" s="169" t="s">
        <v>144</v>
      </c>
      <c r="E189" s="170" t="s">
        <v>1</v>
      </c>
      <c r="F189" s="171" t="s">
        <v>260</v>
      </c>
      <c r="H189" s="172">
        <v>496.5</v>
      </c>
      <c r="I189" s="173"/>
      <c r="L189" s="168"/>
      <c r="M189" s="174"/>
      <c r="N189" s="175"/>
      <c r="O189" s="175"/>
      <c r="P189" s="175"/>
      <c r="Q189" s="175"/>
      <c r="R189" s="175"/>
      <c r="S189" s="175"/>
      <c r="T189" s="176"/>
      <c r="AT189" s="170" t="s">
        <v>144</v>
      </c>
      <c r="AU189" s="170" t="s">
        <v>80</v>
      </c>
      <c r="AV189" s="13" t="s">
        <v>80</v>
      </c>
      <c r="AW189" s="13" t="s">
        <v>28</v>
      </c>
      <c r="AX189" s="13" t="s">
        <v>71</v>
      </c>
      <c r="AY189" s="170" t="s">
        <v>135</v>
      </c>
    </row>
    <row r="190" spans="1:65" s="13" customFormat="1">
      <c r="B190" s="168"/>
      <c r="D190" s="169" t="s">
        <v>144</v>
      </c>
      <c r="E190" s="170" t="s">
        <v>1</v>
      </c>
      <c r="F190" s="171" t="s">
        <v>261</v>
      </c>
      <c r="H190" s="172">
        <v>170.8</v>
      </c>
      <c r="I190" s="173"/>
      <c r="L190" s="168"/>
      <c r="M190" s="174"/>
      <c r="N190" s="175"/>
      <c r="O190" s="175"/>
      <c r="P190" s="175"/>
      <c r="Q190" s="175"/>
      <c r="R190" s="175"/>
      <c r="S190" s="175"/>
      <c r="T190" s="176"/>
      <c r="AT190" s="170" t="s">
        <v>144</v>
      </c>
      <c r="AU190" s="170" t="s">
        <v>80</v>
      </c>
      <c r="AV190" s="13" t="s">
        <v>80</v>
      </c>
      <c r="AW190" s="13" t="s">
        <v>28</v>
      </c>
      <c r="AX190" s="13" t="s">
        <v>71</v>
      </c>
      <c r="AY190" s="170" t="s">
        <v>135</v>
      </c>
    </row>
    <row r="191" spans="1:65" s="13" customFormat="1" ht="22.5">
      <c r="B191" s="168"/>
      <c r="D191" s="169" t="s">
        <v>144</v>
      </c>
      <c r="E191" s="170" t="s">
        <v>1</v>
      </c>
      <c r="F191" s="171" t="s">
        <v>262</v>
      </c>
      <c r="H191" s="172">
        <v>65.849999999999994</v>
      </c>
      <c r="I191" s="173"/>
      <c r="L191" s="168"/>
      <c r="M191" s="174"/>
      <c r="N191" s="175"/>
      <c r="O191" s="175"/>
      <c r="P191" s="175"/>
      <c r="Q191" s="175"/>
      <c r="R191" s="175"/>
      <c r="S191" s="175"/>
      <c r="T191" s="176"/>
      <c r="AT191" s="170" t="s">
        <v>144</v>
      </c>
      <c r="AU191" s="170" t="s">
        <v>80</v>
      </c>
      <c r="AV191" s="13" t="s">
        <v>80</v>
      </c>
      <c r="AW191" s="13" t="s">
        <v>28</v>
      </c>
      <c r="AX191" s="13" t="s">
        <v>71</v>
      </c>
      <c r="AY191" s="170" t="s">
        <v>135</v>
      </c>
    </row>
    <row r="192" spans="1:65" s="14" customFormat="1">
      <c r="B192" s="177"/>
      <c r="D192" s="169" t="s">
        <v>144</v>
      </c>
      <c r="E192" s="178" t="s">
        <v>88</v>
      </c>
      <c r="F192" s="179" t="s">
        <v>161</v>
      </c>
      <c r="H192" s="180">
        <v>733.15</v>
      </c>
      <c r="I192" s="181"/>
      <c r="L192" s="177"/>
      <c r="M192" s="182"/>
      <c r="N192" s="183"/>
      <c r="O192" s="183"/>
      <c r="P192" s="183"/>
      <c r="Q192" s="183"/>
      <c r="R192" s="183"/>
      <c r="S192" s="183"/>
      <c r="T192" s="184"/>
      <c r="AT192" s="178" t="s">
        <v>144</v>
      </c>
      <c r="AU192" s="178" t="s">
        <v>80</v>
      </c>
      <c r="AV192" s="14" t="s">
        <v>142</v>
      </c>
      <c r="AW192" s="14" t="s">
        <v>28</v>
      </c>
      <c r="AX192" s="14" t="s">
        <v>76</v>
      </c>
      <c r="AY192" s="178" t="s">
        <v>135</v>
      </c>
    </row>
    <row r="193" spans="1:65" s="2" customFormat="1" ht="24.2" customHeight="1">
      <c r="A193" s="31"/>
      <c r="B193" s="119"/>
      <c r="C193" s="185" t="s">
        <v>263</v>
      </c>
      <c r="D193" s="185" t="s">
        <v>172</v>
      </c>
      <c r="E193" s="186" t="s">
        <v>264</v>
      </c>
      <c r="F193" s="187" t="s">
        <v>265</v>
      </c>
      <c r="G193" s="188" t="s">
        <v>266</v>
      </c>
      <c r="H193" s="189">
        <v>1.21</v>
      </c>
      <c r="I193" s="190"/>
      <c r="J193" s="191">
        <f>ROUND(I193*H193,2)</f>
        <v>0</v>
      </c>
      <c r="K193" s="192"/>
      <c r="L193" s="193"/>
      <c r="M193" s="194" t="s">
        <v>1</v>
      </c>
      <c r="N193" s="195" t="s">
        <v>37</v>
      </c>
      <c r="O193" s="57"/>
      <c r="P193" s="164">
        <f>O193*H193</f>
        <v>0</v>
      </c>
      <c r="Q193" s="164">
        <v>0.55000000000000004</v>
      </c>
      <c r="R193" s="164">
        <f>Q193*H193</f>
        <v>0.66549999999999998</v>
      </c>
      <c r="S193" s="164">
        <v>0</v>
      </c>
      <c r="T193" s="165">
        <f>S193*H193</f>
        <v>0</v>
      </c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166" t="s">
        <v>251</v>
      </c>
      <c r="AT193" s="166" t="s">
        <v>172</v>
      </c>
      <c r="AU193" s="166" t="s">
        <v>80</v>
      </c>
      <c r="AY193" s="16" t="s">
        <v>135</v>
      </c>
      <c r="BE193" s="167">
        <f>IF(N193="základná",J193,0)</f>
        <v>0</v>
      </c>
      <c r="BF193" s="167">
        <f>IF(N193="znížená",J193,0)</f>
        <v>0</v>
      </c>
      <c r="BG193" s="167">
        <f>IF(N193="zákl. prenesená",J193,0)</f>
        <v>0</v>
      </c>
      <c r="BH193" s="167">
        <f>IF(N193="zníž. prenesená",J193,0)</f>
        <v>0</v>
      </c>
      <c r="BI193" s="167">
        <f>IF(N193="nulová",J193,0)</f>
        <v>0</v>
      </c>
      <c r="BJ193" s="16" t="s">
        <v>80</v>
      </c>
      <c r="BK193" s="167">
        <f>ROUND(I193*H193,2)</f>
        <v>0</v>
      </c>
      <c r="BL193" s="16" t="s">
        <v>212</v>
      </c>
      <c r="BM193" s="166" t="s">
        <v>267</v>
      </c>
    </row>
    <row r="194" spans="1:65" s="2" customFormat="1" ht="14.45" customHeight="1">
      <c r="A194" s="31"/>
      <c r="B194" s="119"/>
      <c r="C194" s="154" t="s">
        <v>268</v>
      </c>
      <c r="D194" s="154" t="s">
        <v>138</v>
      </c>
      <c r="E194" s="155" t="s">
        <v>269</v>
      </c>
      <c r="F194" s="156" t="s">
        <v>270</v>
      </c>
      <c r="G194" s="157" t="s">
        <v>141</v>
      </c>
      <c r="H194" s="158">
        <v>16.402999999999999</v>
      </c>
      <c r="I194" s="159"/>
      <c r="J194" s="160">
        <f>ROUND(I194*H194,2)</f>
        <v>0</v>
      </c>
      <c r="K194" s="161"/>
      <c r="L194" s="32"/>
      <c r="M194" s="162" t="s">
        <v>1</v>
      </c>
      <c r="N194" s="163" t="s">
        <v>37</v>
      </c>
      <c r="O194" s="57"/>
      <c r="P194" s="164">
        <f>O194*H194</f>
        <v>0</v>
      </c>
      <c r="Q194" s="164">
        <v>0</v>
      </c>
      <c r="R194" s="164">
        <f>Q194*H194</f>
        <v>0</v>
      </c>
      <c r="S194" s="164">
        <v>0</v>
      </c>
      <c r="T194" s="165">
        <f>S194*H194</f>
        <v>0</v>
      </c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166" t="s">
        <v>212</v>
      </c>
      <c r="AT194" s="166" t="s">
        <v>138</v>
      </c>
      <c r="AU194" s="166" t="s">
        <v>80</v>
      </c>
      <c r="AY194" s="16" t="s">
        <v>135</v>
      </c>
      <c r="BE194" s="167">
        <f>IF(N194="základná",J194,0)</f>
        <v>0</v>
      </c>
      <c r="BF194" s="167">
        <f>IF(N194="znížená",J194,0)</f>
        <v>0</v>
      </c>
      <c r="BG194" s="167">
        <f>IF(N194="zákl. prenesená",J194,0)</f>
        <v>0</v>
      </c>
      <c r="BH194" s="167">
        <f>IF(N194="zníž. prenesená",J194,0)</f>
        <v>0</v>
      </c>
      <c r="BI194" s="167">
        <f>IF(N194="nulová",J194,0)</f>
        <v>0</v>
      </c>
      <c r="BJ194" s="16" t="s">
        <v>80</v>
      </c>
      <c r="BK194" s="167">
        <f>ROUND(I194*H194,2)</f>
        <v>0</v>
      </c>
      <c r="BL194" s="16" t="s">
        <v>212</v>
      </c>
      <c r="BM194" s="166" t="s">
        <v>271</v>
      </c>
    </row>
    <row r="195" spans="1:65" s="13" customFormat="1">
      <c r="B195" s="168"/>
      <c r="D195" s="169" t="s">
        <v>144</v>
      </c>
      <c r="E195" s="170" t="s">
        <v>1</v>
      </c>
      <c r="F195" s="171" t="s">
        <v>272</v>
      </c>
      <c r="H195" s="172">
        <v>16.402999999999999</v>
      </c>
      <c r="I195" s="173"/>
      <c r="L195" s="168"/>
      <c r="M195" s="174"/>
      <c r="N195" s="175"/>
      <c r="O195" s="175"/>
      <c r="P195" s="175"/>
      <c r="Q195" s="175"/>
      <c r="R195" s="175"/>
      <c r="S195" s="175"/>
      <c r="T195" s="176"/>
      <c r="AT195" s="170" t="s">
        <v>144</v>
      </c>
      <c r="AU195" s="170" t="s">
        <v>80</v>
      </c>
      <c r="AV195" s="13" t="s">
        <v>80</v>
      </c>
      <c r="AW195" s="13" t="s">
        <v>28</v>
      </c>
      <c r="AX195" s="13" t="s">
        <v>76</v>
      </c>
      <c r="AY195" s="170" t="s">
        <v>135</v>
      </c>
    </row>
    <row r="196" spans="1:65" s="2" customFormat="1" ht="24.2" customHeight="1">
      <c r="A196" s="31"/>
      <c r="B196" s="119"/>
      <c r="C196" s="154" t="s">
        <v>273</v>
      </c>
      <c r="D196" s="154" t="s">
        <v>138</v>
      </c>
      <c r="E196" s="155" t="s">
        <v>274</v>
      </c>
      <c r="F196" s="156" t="s">
        <v>275</v>
      </c>
      <c r="G196" s="157" t="s">
        <v>211</v>
      </c>
      <c r="H196" s="158">
        <v>8</v>
      </c>
      <c r="I196" s="159"/>
      <c r="J196" s="160">
        <f>ROUND(I196*H196,2)</f>
        <v>0</v>
      </c>
      <c r="K196" s="161"/>
      <c r="L196" s="32"/>
      <c r="M196" s="162" t="s">
        <v>1</v>
      </c>
      <c r="N196" s="163" t="s">
        <v>37</v>
      </c>
      <c r="O196" s="57"/>
      <c r="P196" s="164">
        <f>O196*H196</f>
        <v>0</v>
      </c>
      <c r="Q196" s="164">
        <v>3.0000000000000001E-5</v>
      </c>
      <c r="R196" s="164">
        <f>Q196*H196</f>
        <v>2.4000000000000001E-4</v>
      </c>
      <c r="S196" s="164">
        <v>0</v>
      </c>
      <c r="T196" s="165">
        <f>S196*H196</f>
        <v>0</v>
      </c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R196" s="166" t="s">
        <v>212</v>
      </c>
      <c r="AT196" s="166" t="s">
        <v>138</v>
      </c>
      <c r="AU196" s="166" t="s">
        <v>80</v>
      </c>
      <c r="AY196" s="16" t="s">
        <v>135</v>
      </c>
      <c r="BE196" s="167">
        <f>IF(N196="základná",J196,0)</f>
        <v>0</v>
      </c>
      <c r="BF196" s="167">
        <f>IF(N196="znížená",J196,0)</f>
        <v>0</v>
      </c>
      <c r="BG196" s="167">
        <f>IF(N196="zákl. prenesená",J196,0)</f>
        <v>0</v>
      </c>
      <c r="BH196" s="167">
        <f>IF(N196="zníž. prenesená",J196,0)</f>
        <v>0</v>
      </c>
      <c r="BI196" s="167">
        <f>IF(N196="nulová",J196,0)</f>
        <v>0</v>
      </c>
      <c r="BJ196" s="16" t="s">
        <v>80</v>
      </c>
      <c r="BK196" s="167">
        <f>ROUND(I196*H196,2)</f>
        <v>0</v>
      </c>
      <c r="BL196" s="16" t="s">
        <v>212</v>
      </c>
      <c r="BM196" s="166" t="s">
        <v>276</v>
      </c>
    </row>
    <row r="197" spans="1:65" s="13" customFormat="1">
      <c r="B197" s="168"/>
      <c r="D197" s="169" t="s">
        <v>144</v>
      </c>
      <c r="E197" s="170" t="s">
        <v>1</v>
      </c>
      <c r="F197" s="171" t="s">
        <v>277</v>
      </c>
      <c r="H197" s="172">
        <v>8</v>
      </c>
      <c r="I197" s="173"/>
      <c r="L197" s="168"/>
      <c r="M197" s="174"/>
      <c r="N197" s="175"/>
      <c r="O197" s="175"/>
      <c r="P197" s="175"/>
      <c r="Q197" s="175"/>
      <c r="R197" s="175"/>
      <c r="S197" s="175"/>
      <c r="T197" s="176"/>
      <c r="AT197" s="170" t="s">
        <v>144</v>
      </c>
      <c r="AU197" s="170" t="s">
        <v>80</v>
      </c>
      <c r="AV197" s="13" t="s">
        <v>80</v>
      </c>
      <c r="AW197" s="13" t="s">
        <v>28</v>
      </c>
      <c r="AX197" s="13" t="s">
        <v>76</v>
      </c>
      <c r="AY197" s="170" t="s">
        <v>135</v>
      </c>
    </row>
    <row r="198" spans="1:65" s="2" customFormat="1" ht="24.2" customHeight="1">
      <c r="A198" s="31"/>
      <c r="B198" s="119"/>
      <c r="C198" s="154" t="s">
        <v>278</v>
      </c>
      <c r="D198" s="154" t="s">
        <v>138</v>
      </c>
      <c r="E198" s="155" t="s">
        <v>279</v>
      </c>
      <c r="F198" s="156" t="s">
        <v>280</v>
      </c>
      <c r="G198" s="157" t="s">
        <v>211</v>
      </c>
      <c r="H198" s="158">
        <v>2</v>
      </c>
      <c r="I198" s="159"/>
      <c r="J198" s="160">
        <f>ROUND(I198*H198,2)</f>
        <v>0</v>
      </c>
      <c r="K198" s="161"/>
      <c r="L198" s="32"/>
      <c r="M198" s="162" t="s">
        <v>1</v>
      </c>
      <c r="N198" s="163" t="s">
        <v>37</v>
      </c>
      <c r="O198" s="57"/>
      <c r="P198" s="164">
        <f>O198*H198</f>
        <v>0</v>
      </c>
      <c r="Q198" s="164">
        <v>3.0000000000000001E-5</v>
      </c>
      <c r="R198" s="164">
        <f>Q198*H198</f>
        <v>6.0000000000000002E-5</v>
      </c>
      <c r="S198" s="164">
        <v>0</v>
      </c>
      <c r="T198" s="165">
        <f>S198*H198</f>
        <v>0</v>
      </c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R198" s="166" t="s">
        <v>212</v>
      </c>
      <c r="AT198" s="166" t="s">
        <v>138</v>
      </c>
      <c r="AU198" s="166" t="s">
        <v>80</v>
      </c>
      <c r="AY198" s="16" t="s">
        <v>135</v>
      </c>
      <c r="BE198" s="167">
        <f>IF(N198="základná",J198,0)</f>
        <v>0</v>
      </c>
      <c r="BF198" s="167">
        <f>IF(N198="znížená",J198,0)</f>
        <v>0</v>
      </c>
      <c r="BG198" s="167">
        <f>IF(N198="zákl. prenesená",J198,0)</f>
        <v>0</v>
      </c>
      <c r="BH198" s="167">
        <f>IF(N198="zníž. prenesená",J198,0)</f>
        <v>0</v>
      </c>
      <c r="BI198" s="167">
        <f>IF(N198="nulová",J198,0)</f>
        <v>0</v>
      </c>
      <c r="BJ198" s="16" t="s">
        <v>80</v>
      </c>
      <c r="BK198" s="167">
        <f>ROUND(I198*H198,2)</f>
        <v>0</v>
      </c>
      <c r="BL198" s="16" t="s">
        <v>212</v>
      </c>
      <c r="BM198" s="166" t="s">
        <v>281</v>
      </c>
    </row>
    <row r="199" spans="1:65" s="2" customFormat="1" ht="24.2" customHeight="1">
      <c r="A199" s="31"/>
      <c r="B199" s="119"/>
      <c r="C199" s="154" t="s">
        <v>282</v>
      </c>
      <c r="D199" s="154" t="s">
        <v>138</v>
      </c>
      <c r="E199" s="155" t="s">
        <v>283</v>
      </c>
      <c r="F199" s="156" t="s">
        <v>284</v>
      </c>
      <c r="G199" s="157" t="s">
        <v>285</v>
      </c>
      <c r="H199" s="196"/>
      <c r="I199" s="159"/>
      <c r="J199" s="160">
        <f>ROUND(I199*H199,2)</f>
        <v>0</v>
      </c>
      <c r="K199" s="161"/>
      <c r="L199" s="32"/>
      <c r="M199" s="162" t="s">
        <v>1</v>
      </c>
      <c r="N199" s="163" t="s">
        <v>37</v>
      </c>
      <c r="O199" s="57"/>
      <c r="P199" s="164">
        <f>O199*H199</f>
        <v>0</v>
      </c>
      <c r="Q199" s="164">
        <v>0</v>
      </c>
      <c r="R199" s="164">
        <f>Q199*H199</f>
        <v>0</v>
      </c>
      <c r="S199" s="164">
        <v>0</v>
      </c>
      <c r="T199" s="165">
        <f>S199*H199</f>
        <v>0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166" t="s">
        <v>212</v>
      </c>
      <c r="AT199" s="166" t="s">
        <v>138</v>
      </c>
      <c r="AU199" s="166" t="s">
        <v>80</v>
      </c>
      <c r="AY199" s="16" t="s">
        <v>135</v>
      </c>
      <c r="BE199" s="167">
        <f>IF(N199="základná",J199,0)</f>
        <v>0</v>
      </c>
      <c r="BF199" s="167">
        <f>IF(N199="znížená",J199,0)</f>
        <v>0</v>
      </c>
      <c r="BG199" s="167">
        <f>IF(N199="zákl. prenesená",J199,0)</f>
        <v>0</v>
      </c>
      <c r="BH199" s="167">
        <f>IF(N199="zníž. prenesená",J199,0)</f>
        <v>0</v>
      </c>
      <c r="BI199" s="167">
        <f>IF(N199="nulová",J199,0)</f>
        <v>0</v>
      </c>
      <c r="BJ199" s="16" t="s">
        <v>80</v>
      </c>
      <c r="BK199" s="167">
        <f>ROUND(I199*H199,2)</f>
        <v>0</v>
      </c>
      <c r="BL199" s="16" t="s">
        <v>212</v>
      </c>
      <c r="BM199" s="166" t="s">
        <v>286</v>
      </c>
    </row>
    <row r="200" spans="1:65" s="12" customFormat="1" ht="22.9" customHeight="1">
      <c r="B200" s="141"/>
      <c r="D200" s="142" t="s">
        <v>70</v>
      </c>
      <c r="E200" s="152" t="s">
        <v>287</v>
      </c>
      <c r="F200" s="152" t="s">
        <v>288</v>
      </c>
      <c r="I200" s="144"/>
      <c r="J200" s="153">
        <f>BK200</f>
        <v>0</v>
      </c>
      <c r="L200" s="141"/>
      <c r="M200" s="146"/>
      <c r="N200" s="147"/>
      <c r="O200" s="147"/>
      <c r="P200" s="148">
        <f>SUM(P201:P228)</f>
        <v>0</v>
      </c>
      <c r="Q200" s="147"/>
      <c r="R200" s="148">
        <f>SUM(R201:R228)</f>
        <v>8.0582688000000005</v>
      </c>
      <c r="S200" s="147"/>
      <c r="T200" s="149">
        <f>SUM(T201:T228)</f>
        <v>11.11725</v>
      </c>
      <c r="AR200" s="142" t="s">
        <v>80</v>
      </c>
      <c r="AT200" s="150" t="s">
        <v>70</v>
      </c>
      <c r="AU200" s="150" t="s">
        <v>76</v>
      </c>
      <c r="AY200" s="142" t="s">
        <v>135</v>
      </c>
      <c r="BK200" s="151">
        <f>SUM(BK201:BK228)</f>
        <v>0</v>
      </c>
    </row>
    <row r="201" spans="1:65" s="2" customFormat="1" ht="24.2" customHeight="1">
      <c r="A201" s="31"/>
      <c r="B201" s="119"/>
      <c r="C201" s="154" t="s">
        <v>289</v>
      </c>
      <c r="D201" s="154" t="s">
        <v>138</v>
      </c>
      <c r="E201" s="155" t="s">
        <v>290</v>
      </c>
      <c r="F201" s="156" t="s">
        <v>291</v>
      </c>
      <c r="G201" s="157" t="s">
        <v>141</v>
      </c>
      <c r="H201" s="158">
        <v>444.69</v>
      </c>
      <c r="I201" s="159"/>
      <c r="J201" s="160">
        <f>ROUND(I201*H201,2)</f>
        <v>0</v>
      </c>
      <c r="K201" s="161"/>
      <c r="L201" s="32"/>
      <c r="M201" s="162" t="s">
        <v>1</v>
      </c>
      <c r="N201" s="163" t="s">
        <v>37</v>
      </c>
      <c r="O201" s="57"/>
      <c r="P201" s="164">
        <f>O201*H201</f>
        <v>0</v>
      </c>
      <c r="Q201" s="164">
        <v>0</v>
      </c>
      <c r="R201" s="164">
        <f>Q201*H201</f>
        <v>0</v>
      </c>
      <c r="S201" s="164">
        <v>1.4999999999999999E-2</v>
      </c>
      <c r="T201" s="165">
        <f>S201*H201</f>
        <v>6.67035</v>
      </c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R201" s="166" t="s">
        <v>212</v>
      </c>
      <c r="AT201" s="166" t="s">
        <v>138</v>
      </c>
      <c r="AU201" s="166" t="s">
        <v>80</v>
      </c>
      <c r="AY201" s="16" t="s">
        <v>135</v>
      </c>
      <c r="BE201" s="167">
        <f>IF(N201="základná",J201,0)</f>
        <v>0</v>
      </c>
      <c r="BF201" s="167">
        <f>IF(N201="znížená",J201,0)</f>
        <v>0</v>
      </c>
      <c r="BG201" s="167">
        <f>IF(N201="zákl. prenesená",J201,0)</f>
        <v>0</v>
      </c>
      <c r="BH201" s="167">
        <f>IF(N201="zníž. prenesená",J201,0)</f>
        <v>0</v>
      </c>
      <c r="BI201" s="167">
        <f>IF(N201="nulová",J201,0)</f>
        <v>0</v>
      </c>
      <c r="BJ201" s="16" t="s">
        <v>80</v>
      </c>
      <c r="BK201" s="167">
        <f>ROUND(I201*H201,2)</f>
        <v>0</v>
      </c>
      <c r="BL201" s="16" t="s">
        <v>212</v>
      </c>
      <c r="BM201" s="166" t="s">
        <v>292</v>
      </c>
    </row>
    <row r="202" spans="1:65" s="13" customFormat="1">
      <c r="B202" s="168"/>
      <c r="D202" s="169" t="s">
        <v>144</v>
      </c>
      <c r="E202" s="170" t="s">
        <v>1</v>
      </c>
      <c r="F202" s="171" t="s">
        <v>293</v>
      </c>
      <c r="H202" s="172">
        <v>444.69</v>
      </c>
      <c r="I202" s="173"/>
      <c r="L202" s="168"/>
      <c r="M202" s="174"/>
      <c r="N202" s="175"/>
      <c r="O202" s="175"/>
      <c r="P202" s="175"/>
      <c r="Q202" s="175"/>
      <c r="R202" s="175"/>
      <c r="S202" s="175"/>
      <c r="T202" s="176"/>
      <c r="AT202" s="170" t="s">
        <v>144</v>
      </c>
      <c r="AU202" s="170" t="s">
        <v>80</v>
      </c>
      <c r="AV202" s="13" t="s">
        <v>80</v>
      </c>
      <c r="AW202" s="13" t="s">
        <v>28</v>
      </c>
      <c r="AX202" s="13" t="s">
        <v>71</v>
      </c>
      <c r="AY202" s="170" t="s">
        <v>135</v>
      </c>
    </row>
    <row r="203" spans="1:65" s="14" customFormat="1">
      <c r="B203" s="177"/>
      <c r="D203" s="169" t="s">
        <v>144</v>
      </c>
      <c r="E203" s="178" t="s">
        <v>81</v>
      </c>
      <c r="F203" s="179" t="s">
        <v>161</v>
      </c>
      <c r="H203" s="180">
        <v>444.69</v>
      </c>
      <c r="I203" s="181"/>
      <c r="L203" s="177"/>
      <c r="M203" s="182"/>
      <c r="N203" s="183"/>
      <c r="O203" s="183"/>
      <c r="P203" s="183"/>
      <c r="Q203" s="183"/>
      <c r="R203" s="183"/>
      <c r="S203" s="183"/>
      <c r="T203" s="184"/>
      <c r="AT203" s="178" t="s">
        <v>144</v>
      </c>
      <c r="AU203" s="178" t="s">
        <v>80</v>
      </c>
      <c r="AV203" s="14" t="s">
        <v>142</v>
      </c>
      <c r="AW203" s="14" t="s">
        <v>28</v>
      </c>
      <c r="AX203" s="14" t="s">
        <v>76</v>
      </c>
      <c r="AY203" s="178" t="s">
        <v>135</v>
      </c>
    </row>
    <row r="204" spans="1:65" s="2" customFormat="1" ht="14.45" customHeight="1">
      <c r="A204" s="31"/>
      <c r="B204" s="119"/>
      <c r="C204" s="154" t="s">
        <v>294</v>
      </c>
      <c r="D204" s="154" t="s">
        <v>138</v>
      </c>
      <c r="E204" s="155" t="s">
        <v>295</v>
      </c>
      <c r="F204" s="156" t="s">
        <v>296</v>
      </c>
      <c r="G204" s="157" t="s">
        <v>141</v>
      </c>
      <c r="H204" s="158">
        <v>444.69</v>
      </c>
      <c r="I204" s="159"/>
      <c r="J204" s="160">
        <f>ROUND(I204*H204,2)</f>
        <v>0</v>
      </c>
      <c r="K204" s="161"/>
      <c r="L204" s="32"/>
      <c r="M204" s="162" t="s">
        <v>1</v>
      </c>
      <c r="N204" s="163" t="s">
        <v>37</v>
      </c>
      <c r="O204" s="57"/>
      <c r="P204" s="164">
        <f>O204*H204</f>
        <v>0</v>
      </c>
      <c r="Q204" s="164">
        <v>0</v>
      </c>
      <c r="R204" s="164">
        <f>Q204*H204</f>
        <v>0</v>
      </c>
      <c r="S204" s="164">
        <v>0</v>
      </c>
      <c r="T204" s="165">
        <f>S204*H204</f>
        <v>0</v>
      </c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R204" s="166" t="s">
        <v>212</v>
      </c>
      <c r="AT204" s="166" t="s">
        <v>138</v>
      </c>
      <c r="AU204" s="166" t="s">
        <v>80</v>
      </c>
      <c r="AY204" s="16" t="s">
        <v>135</v>
      </c>
      <c r="BE204" s="167">
        <f>IF(N204="základná",J204,0)</f>
        <v>0</v>
      </c>
      <c r="BF204" s="167">
        <f>IF(N204="znížená",J204,0)</f>
        <v>0</v>
      </c>
      <c r="BG204" s="167">
        <f>IF(N204="zákl. prenesená",J204,0)</f>
        <v>0</v>
      </c>
      <c r="BH204" s="167">
        <f>IF(N204="zníž. prenesená",J204,0)</f>
        <v>0</v>
      </c>
      <c r="BI204" s="167">
        <f>IF(N204="nulová",J204,0)</f>
        <v>0</v>
      </c>
      <c r="BJ204" s="16" t="s">
        <v>80</v>
      </c>
      <c r="BK204" s="167">
        <f>ROUND(I204*H204,2)</f>
        <v>0</v>
      </c>
      <c r="BL204" s="16" t="s">
        <v>212</v>
      </c>
      <c r="BM204" s="166" t="s">
        <v>297</v>
      </c>
    </row>
    <row r="205" spans="1:65" s="13" customFormat="1">
      <c r="B205" s="168"/>
      <c r="D205" s="169" t="s">
        <v>144</v>
      </c>
      <c r="E205" s="170" t="s">
        <v>1</v>
      </c>
      <c r="F205" s="171" t="s">
        <v>81</v>
      </c>
      <c r="H205" s="172">
        <v>444.69</v>
      </c>
      <c r="I205" s="173"/>
      <c r="L205" s="168"/>
      <c r="M205" s="174"/>
      <c r="N205" s="175"/>
      <c r="O205" s="175"/>
      <c r="P205" s="175"/>
      <c r="Q205" s="175"/>
      <c r="R205" s="175"/>
      <c r="S205" s="175"/>
      <c r="T205" s="176"/>
      <c r="AT205" s="170" t="s">
        <v>144</v>
      </c>
      <c r="AU205" s="170" t="s">
        <v>80</v>
      </c>
      <c r="AV205" s="13" t="s">
        <v>80</v>
      </c>
      <c r="AW205" s="13" t="s">
        <v>28</v>
      </c>
      <c r="AX205" s="13" t="s">
        <v>76</v>
      </c>
      <c r="AY205" s="170" t="s">
        <v>135</v>
      </c>
    </row>
    <row r="206" spans="1:65" s="2" customFormat="1" ht="24.2" customHeight="1">
      <c r="A206" s="31"/>
      <c r="B206" s="119"/>
      <c r="C206" s="185" t="s">
        <v>298</v>
      </c>
      <c r="D206" s="185" t="s">
        <v>172</v>
      </c>
      <c r="E206" s="186" t="s">
        <v>299</v>
      </c>
      <c r="F206" s="187" t="s">
        <v>300</v>
      </c>
      <c r="G206" s="188" t="s">
        <v>141</v>
      </c>
      <c r="H206" s="189">
        <v>458.03100000000001</v>
      </c>
      <c r="I206" s="190"/>
      <c r="J206" s="191">
        <f>ROUND(I206*H206,2)</f>
        <v>0</v>
      </c>
      <c r="K206" s="192"/>
      <c r="L206" s="193"/>
      <c r="M206" s="194" t="s">
        <v>1</v>
      </c>
      <c r="N206" s="195" t="s">
        <v>37</v>
      </c>
      <c r="O206" s="57"/>
      <c r="P206" s="164">
        <f>O206*H206</f>
        <v>0</v>
      </c>
      <c r="Q206" s="164">
        <v>1E-3</v>
      </c>
      <c r="R206" s="164">
        <f>Q206*H206</f>
        <v>0.45803100000000002</v>
      </c>
      <c r="S206" s="164">
        <v>0</v>
      </c>
      <c r="T206" s="165">
        <f>S206*H206</f>
        <v>0</v>
      </c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R206" s="166" t="s">
        <v>251</v>
      </c>
      <c r="AT206" s="166" t="s">
        <v>172</v>
      </c>
      <c r="AU206" s="166" t="s">
        <v>80</v>
      </c>
      <c r="AY206" s="16" t="s">
        <v>135</v>
      </c>
      <c r="BE206" s="167">
        <f>IF(N206="základná",J206,0)</f>
        <v>0</v>
      </c>
      <c r="BF206" s="167">
        <f>IF(N206="znížená",J206,0)</f>
        <v>0</v>
      </c>
      <c r="BG206" s="167">
        <f>IF(N206="zákl. prenesená",J206,0)</f>
        <v>0</v>
      </c>
      <c r="BH206" s="167">
        <f>IF(N206="zníž. prenesená",J206,0)</f>
        <v>0</v>
      </c>
      <c r="BI206" s="167">
        <f>IF(N206="nulová",J206,0)</f>
        <v>0</v>
      </c>
      <c r="BJ206" s="16" t="s">
        <v>80</v>
      </c>
      <c r="BK206" s="167">
        <f>ROUND(I206*H206,2)</f>
        <v>0</v>
      </c>
      <c r="BL206" s="16" t="s">
        <v>212</v>
      </c>
      <c r="BM206" s="166" t="s">
        <v>301</v>
      </c>
    </row>
    <row r="207" spans="1:65" s="13" customFormat="1">
      <c r="B207" s="168"/>
      <c r="D207" s="169" t="s">
        <v>144</v>
      </c>
      <c r="F207" s="171" t="s">
        <v>302</v>
      </c>
      <c r="H207" s="172">
        <v>458.03100000000001</v>
      </c>
      <c r="I207" s="173"/>
      <c r="L207" s="168"/>
      <c r="M207" s="174"/>
      <c r="N207" s="175"/>
      <c r="O207" s="175"/>
      <c r="P207" s="175"/>
      <c r="Q207" s="175"/>
      <c r="R207" s="175"/>
      <c r="S207" s="175"/>
      <c r="T207" s="176"/>
      <c r="AT207" s="170" t="s">
        <v>144</v>
      </c>
      <c r="AU207" s="170" t="s">
        <v>80</v>
      </c>
      <c r="AV207" s="13" t="s">
        <v>80</v>
      </c>
      <c r="AW207" s="13" t="s">
        <v>3</v>
      </c>
      <c r="AX207" s="13" t="s">
        <v>76</v>
      </c>
      <c r="AY207" s="170" t="s">
        <v>135</v>
      </c>
    </row>
    <row r="208" spans="1:65" s="2" customFormat="1" ht="24.2" customHeight="1">
      <c r="A208" s="31"/>
      <c r="B208" s="119"/>
      <c r="C208" s="154" t="s">
        <v>251</v>
      </c>
      <c r="D208" s="154" t="s">
        <v>138</v>
      </c>
      <c r="E208" s="155" t="s">
        <v>303</v>
      </c>
      <c r="F208" s="156" t="s">
        <v>304</v>
      </c>
      <c r="G208" s="157" t="s">
        <v>141</v>
      </c>
      <c r="H208" s="158">
        <v>444.69</v>
      </c>
      <c r="I208" s="159"/>
      <c r="J208" s="160">
        <f>ROUND(I208*H208,2)</f>
        <v>0</v>
      </c>
      <c r="K208" s="161"/>
      <c r="L208" s="32"/>
      <c r="M208" s="162" t="s">
        <v>1</v>
      </c>
      <c r="N208" s="163" t="s">
        <v>37</v>
      </c>
      <c r="O208" s="57"/>
      <c r="P208" s="164">
        <f>O208*H208</f>
        <v>0</v>
      </c>
      <c r="Q208" s="164">
        <v>0</v>
      </c>
      <c r="R208" s="164">
        <f>Q208*H208</f>
        <v>0</v>
      </c>
      <c r="S208" s="164">
        <v>0.01</v>
      </c>
      <c r="T208" s="165">
        <f>S208*H208</f>
        <v>4.4469000000000003</v>
      </c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R208" s="166" t="s">
        <v>212</v>
      </c>
      <c r="AT208" s="166" t="s">
        <v>138</v>
      </c>
      <c r="AU208" s="166" t="s">
        <v>80</v>
      </c>
      <c r="AY208" s="16" t="s">
        <v>135</v>
      </c>
      <c r="BE208" s="167">
        <f>IF(N208="základná",J208,0)</f>
        <v>0</v>
      </c>
      <c r="BF208" s="167">
        <f>IF(N208="znížená",J208,0)</f>
        <v>0</v>
      </c>
      <c r="BG208" s="167">
        <f>IF(N208="zákl. prenesená",J208,0)</f>
        <v>0</v>
      </c>
      <c r="BH208" s="167">
        <f>IF(N208="zníž. prenesená",J208,0)</f>
        <v>0</v>
      </c>
      <c r="BI208" s="167">
        <f>IF(N208="nulová",J208,0)</f>
        <v>0</v>
      </c>
      <c r="BJ208" s="16" t="s">
        <v>80</v>
      </c>
      <c r="BK208" s="167">
        <f>ROUND(I208*H208,2)</f>
        <v>0</v>
      </c>
      <c r="BL208" s="16" t="s">
        <v>212</v>
      </c>
      <c r="BM208" s="166" t="s">
        <v>305</v>
      </c>
    </row>
    <row r="209" spans="1:65" s="13" customFormat="1">
      <c r="B209" s="168"/>
      <c r="D209" s="169" t="s">
        <v>144</v>
      </c>
      <c r="E209" s="170" t="s">
        <v>1</v>
      </c>
      <c r="F209" s="171" t="s">
        <v>81</v>
      </c>
      <c r="H209" s="172">
        <v>444.69</v>
      </c>
      <c r="I209" s="173"/>
      <c r="L209" s="168"/>
      <c r="M209" s="174"/>
      <c r="N209" s="175"/>
      <c r="O209" s="175"/>
      <c r="P209" s="175"/>
      <c r="Q209" s="175"/>
      <c r="R209" s="175"/>
      <c r="S209" s="175"/>
      <c r="T209" s="176"/>
      <c r="AT209" s="170" t="s">
        <v>144</v>
      </c>
      <c r="AU209" s="170" t="s">
        <v>80</v>
      </c>
      <c r="AV209" s="13" t="s">
        <v>80</v>
      </c>
      <c r="AW209" s="13" t="s">
        <v>28</v>
      </c>
      <c r="AX209" s="13" t="s">
        <v>76</v>
      </c>
      <c r="AY209" s="170" t="s">
        <v>135</v>
      </c>
    </row>
    <row r="210" spans="1:65" s="2" customFormat="1" ht="37.9" customHeight="1">
      <c r="A210" s="31"/>
      <c r="B210" s="119"/>
      <c r="C210" s="154" t="s">
        <v>306</v>
      </c>
      <c r="D210" s="154" t="s">
        <v>138</v>
      </c>
      <c r="E210" s="155" t="s">
        <v>307</v>
      </c>
      <c r="F210" s="156" t="s">
        <v>308</v>
      </c>
      <c r="G210" s="157" t="s">
        <v>141</v>
      </c>
      <c r="H210" s="158">
        <v>444.69</v>
      </c>
      <c r="I210" s="159"/>
      <c r="J210" s="160">
        <f>ROUND(I210*H210,2)</f>
        <v>0</v>
      </c>
      <c r="K210" s="161"/>
      <c r="L210" s="32"/>
      <c r="M210" s="162" t="s">
        <v>1</v>
      </c>
      <c r="N210" s="163" t="s">
        <v>37</v>
      </c>
      <c r="O210" s="57"/>
      <c r="P210" s="164">
        <f>O210*H210</f>
        <v>0</v>
      </c>
      <c r="Q210" s="164">
        <v>1.0200000000000001E-3</v>
      </c>
      <c r="R210" s="164">
        <f>Q210*H210</f>
        <v>0.45358380000000004</v>
      </c>
      <c r="S210" s="164">
        <v>0</v>
      </c>
      <c r="T210" s="165">
        <f>S210*H210</f>
        <v>0</v>
      </c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R210" s="166" t="s">
        <v>212</v>
      </c>
      <c r="AT210" s="166" t="s">
        <v>138</v>
      </c>
      <c r="AU210" s="166" t="s">
        <v>80</v>
      </c>
      <c r="AY210" s="16" t="s">
        <v>135</v>
      </c>
      <c r="BE210" s="167">
        <f>IF(N210="základná",J210,0)</f>
        <v>0</v>
      </c>
      <c r="BF210" s="167">
        <f>IF(N210="znížená",J210,0)</f>
        <v>0</v>
      </c>
      <c r="BG210" s="167">
        <f>IF(N210="zákl. prenesená",J210,0)</f>
        <v>0</v>
      </c>
      <c r="BH210" s="167">
        <f>IF(N210="zníž. prenesená",J210,0)</f>
        <v>0</v>
      </c>
      <c r="BI210" s="167">
        <f>IF(N210="nulová",J210,0)</f>
        <v>0</v>
      </c>
      <c r="BJ210" s="16" t="s">
        <v>80</v>
      </c>
      <c r="BK210" s="167">
        <f>ROUND(I210*H210,2)</f>
        <v>0</v>
      </c>
      <c r="BL210" s="16" t="s">
        <v>212</v>
      </c>
      <c r="BM210" s="166" t="s">
        <v>309</v>
      </c>
    </row>
    <row r="211" spans="1:65" s="13" customFormat="1">
      <c r="B211" s="168"/>
      <c r="D211" s="169" t="s">
        <v>144</v>
      </c>
      <c r="E211" s="170" t="s">
        <v>1</v>
      </c>
      <c r="F211" s="171" t="s">
        <v>81</v>
      </c>
      <c r="H211" s="172">
        <v>444.69</v>
      </c>
      <c r="I211" s="173"/>
      <c r="L211" s="168"/>
      <c r="M211" s="174"/>
      <c r="N211" s="175"/>
      <c r="O211" s="175"/>
      <c r="P211" s="175"/>
      <c r="Q211" s="175"/>
      <c r="R211" s="175"/>
      <c r="S211" s="175"/>
      <c r="T211" s="176"/>
      <c r="AT211" s="170" t="s">
        <v>144</v>
      </c>
      <c r="AU211" s="170" t="s">
        <v>80</v>
      </c>
      <c r="AV211" s="13" t="s">
        <v>80</v>
      </c>
      <c r="AW211" s="13" t="s">
        <v>28</v>
      </c>
      <c r="AX211" s="13" t="s">
        <v>76</v>
      </c>
      <c r="AY211" s="170" t="s">
        <v>135</v>
      </c>
    </row>
    <row r="212" spans="1:65" s="2" customFormat="1" ht="24.2" customHeight="1">
      <c r="A212" s="31"/>
      <c r="B212" s="119"/>
      <c r="C212" s="185" t="s">
        <v>310</v>
      </c>
      <c r="D212" s="185" t="s">
        <v>172</v>
      </c>
      <c r="E212" s="186" t="s">
        <v>311</v>
      </c>
      <c r="F212" s="187" t="s">
        <v>312</v>
      </c>
      <c r="G212" s="188" t="s">
        <v>141</v>
      </c>
      <c r="H212" s="189">
        <v>440.01600000000002</v>
      </c>
      <c r="I212" s="190"/>
      <c r="J212" s="191">
        <f>ROUND(I212*H212,2)</f>
        <v>0</v>
      </c>
      <c r="K212" s="192"/>
      <c r="L212" s="193"/>
      <c r="M212" s="194" t="s">
        <v>1</v>
      </c>
      <c r="N212" s="195" t="s">
        <v>37</v>
      </c>
      <c r="O212" s="57"/>
      <c r="P212" s="164">
        <f>O212*H212</f>
        <v>0</v>
      </c>
      <c r="Q212" s="164">
        <v>1.4999999999999999E-2</v>
      </c>
      <c r="R212" s="164">
        <f>Q212*H212</f>
        <v>6.6002400000000003</v>
      </c>
      <c r="S212" s="164">
        <v>0</v>
      </c>
      <c r="T212" s="165">
        <f>S212*H212</f>
        <v>0</v>
      </c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R212" s="166" t="s">
        <v>251</v>
      </c>
      <c r="AT212" s="166" t="s">
        <v>172</v>
      </c>
      <c r="AU212" s="166" t="s">
        <v>80</v>
      </c>
      <c r="AY212" s="16" t="s">
        <v>135</v>
      </c>
      <c r="BE212" s="167">
        <f>IF(N212="základná",J212,0)</f>
        <v>0</v>
      </c>
      <c r="BF212" s="167">
        <f>IF(N212="znížená",J212,0)</f>
        <v>0</v>
      </c>
      <c r="BG212" s="167">
        <f>IF(N212="zákl. prenesená",J212,0)</f>
        <v>0</v>
      </c>
      <c r="BH212" s="167">
        <f>IF(N212="zníž. prenesená",J212,0)</f>
        <v>0</v>
      </c>
      <c r="BI212" s="167">
        <f>IF(N212="nulová",J212,0)</f>
        <v>0</v>
      </c>
      <c r="BJ212" s="16" t="s">
        <v>80</v>
      </c>
      <c r="BK212" s="167">
        <f>ROUND(I212*H212,2)</f>
        <v>0</v>
      </c>
      <c r="BL212" s="16" t="s">
        <v>212</v>
      </c>
      <c r="BM212" s="166" t="s">
        <v>313</v>
      </c>
    </row>
    <row r="213" spans="1:65" s="13" customFormat="1">
      <c r="B213" s="168"/>
      <c r="D213" s="169" t="s">
        <v>144</v>
      </c>
      <c r="E213" s="170" t="s">
        <v>1</v>
      </c>
      <c r="F213" s="171" t="s">
        <v>314</v>
      </c>
      <c r="H213" s="172">
        <v>440.01600000000002</v>
      </c>
      <c r="I213" s="173"/>
      <c r="L213" s="168"/>
      <c r="M213" s="174"/>
      <c r="N213" s="175"/>
      <c r="O213" s="175"/>
      <c r="P213" s="175"/>
      <c r="Q213" s="175"/>
      <c r="R213" s="175"/>
      <c r="S213" s="175"/>
      <c r="T213" s="176"/>
      <c r="AT213" s="170" t="s">
        <v>144</v>
      </c>
      <c r="AU213" s="170" t="s">
        <v>80</v>
      </c>
      <c r="AV213" s="13" t="s">
        <v>80</v>
      </c>
      <c r="AW213" s="13" t="s">
        <v>28</v>
      </c>
      <c r="AX213" s="13" t="s">
        <v>76</v>
      </c>
      <c r="AY213" s="170" t="s">
        <v>135</v>
      </c>
    </row>
    <row r="214" spans="1:65" s="2" customFormat="1" ht="24.2" customHeight="1">
      <c r="A214" s="31"/>
      <c r="B214" s="119"/>
      <c r="C214" s="154" t="s">
        <v>315</v>
      </c>
      <c r="D214" s="154" t="s">
        <v>138</v>
      </c>
      <c r="E214" s="155" t="s">
        <v>316</v>
      </c>
      <c r="F214" s="156" t="s">
        <v>317</v>
      </c>
      <c r="G214" s="157" t="s">
        <v>211</v>
      </c>
      <c r="H214" s="158">
        <v>19</v>
      </c>
      <c r="I214" s="159"/>
      <c r="J214" s="160">
        <f>ROUND(I214*H214,2)</f>
        <v>0</v>
      </c>
      <c r="K214" s="161"/>
      <c r="L214" s="32"/>
      <c r="M214" s="162" t="s">
        <v>1</v>
      </c>
      <c r="N214" s="163" t="s">
        <v>37</v>
      </c>
      <c r="O214" s="57"/>
      <c r="P214" s="164">
        <f>O214*H214</f>
        <v>0</v>
      </c>
      <c r="Q214" s="164">
        <v>1.0200000000000001E-3</v>
      </c>
      <c r="R214" s="164">
        <f>Q214*H214</f>
        <v>1.9380000000000001E-2</v>
      </c>
      <c r="S214" s="164">
        <v>0</v>
      </c>
      <c r="T214" s="165">
        <f>S214*H214</f>
        <v>0</v>
      </c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R214" s="166" t="s">
        <v>212</v>
      </c>
      <c r="AT214" s="166" t="s">
        <v>138</v>
      </c>
      <c r="AU214" s="166" t="s">
        <v>80</v>
      </c>
      <c r="AY214" s="16" t="s">
        <v>135</v>
      </c>
      <c r="BE214" s="167">
        <f>IF(N214="základná",J214,0)</f>
        <v>0</v>
      </c>
      <c r="BF214" s="167">
        <f>IF(N214="znížená",J214,0)</f>
        <v>0</v>
      </c>
      <c r="BG214" s="167">
        <f>IF(N214="zákl. prenesená",J214,0)</f>
        <v>0</v>
      </c>
      <c r="BH214" s="167">
        <f>IF(N214="zníž. prenesená",J214,0)</f>
        <v>0</v>
      </c>
      <c r="BI214" s="167">
        <f>IF(N214="nulová",J214,0)</f>
        <v>0</v>
      </c>
      <c r="BJ214" s="16" t="s">
        <v>80</v>
      </c>
      <c r="BK214" s="167">
        <f>ROUND(I214*H214,2)</f>
        <v>0</v>
      </c>
      <c r="BL214" s="16" t="s">
        <v>212</v>
      </c>
      <c r="BM214" s="166" t="s">
        <v>318</v>
      </c>
    </row>
    <row r="215" spans="1:65" s="13" customFormat="1">
      <c r="B215" s="168"/>
      <c r="D215" s="169" t="s">
        <v>144</v>
      </c>
      <c r="E215" s="170" t="s">
        <v>1</v>
      </c>
      <c r="F215" s="171" t="s">
        <v>319</v>
      </c>
      <c r="H215" s="172">
        <v>9</v>
      </c>
      <c r="I215" s="173"/>
      <c r="L215" s="168"/>
      <c r="M215" s="174"/>
      <c r="N215" s="175"/>
      <c r="O215" s="175"/>
      <c r="P215" s="175"/>
      <c r="Q215" s="175"/>
      <c r="R215" s="175"/>
      <c r="S215" s="175"/>
      <c r="T215" s="176"/>
      <c r="AT215" s="170" t="s">
        <v>144</v>
      </c>
      <c r="AU215" s="170" t="s">
        <v>80</v>
      </c>
      <c r="AV215" s="13" t="s">
        <v>80</v>
      </c>
      <c r="AW215" s="13" t="s">
        <v>28</v>
      </c>
      <c r="AX215" s="13" t="s">
        <v>71</v>
      </c>
      <c r="AY215" s="170" t="s">
        <v>135</v>
      </c>
    </row>
    <row r="216" spans="1:65" s="13" customFormat="1">
      <c r="B216" s="168"/>
      <c r="D216" s="169" t="s">
        <v>144</v>
      </c>
      <c r="E216" s="170" t="s">
        <v>1</v>
      </c>
      <c r="F216" s="171" t="s">
        <v>320</v>
      </c>
      <c r="H216" s="172">
        <v>4</v>
      </c>
      <c r="I216" s="173"/>
      <c r="L216" s="168"/>
      <c r="M216" s="174"/>
      <c r="N216" s="175"/>
      <c r="O216" s="175"/>
      <c r="P216" s="175"/>
      <c r="Q216" s="175"/>
      <c r="R216" s="175"/>
      <c r="S216" s="175"/>
      <c r="T216" s="176"/>
      <c r="AT216" s="170" t="s">
        <v>144</v>
      </c>
      <c r="AU216" s="170" t="s">
        <v>80</v>
      </c>
      <c r="AV216" s="13" t="s">
        <v>80</v>
      </c>
      <c r="AW216" s="13" t="s">
        <v>28</v>
      </c>
      <c r="AX216" s="13" t="s">
        <v>71</v>
      </c>
      <c r="AY216" s="170" t="s">
        <v>135</v>
      </c>
    </row>
    <row r="217" spans="1:65" s="13" customFormat="1">
      <c r="B217" s="168"/>
      <c r="D217" s="169" t="s">
        <v>144</v>
      </c>
      <c r="E217" s="170" t="s">
        <v>1</v>
      </c>
      <c r="F217" s="171" t="s">
        <v>321</v>
      </c>
      <c r="H217" s="172">
        <v>2</v>
      </c>
      <c r="I217" s="173"/>
      <c r="L217" s="168"/>
      <c r="M217" s="174"/>
      <c r="N217" s="175"/>
      <c r="O217" s="175"/>
      <c r="P217" s="175"/>
      <c r="Q217" s="175"/>
      <c r="R217" s="175"/>
      <c r="S217" s="175"/>
      <c r="T217" s="176"/>
      <c r="AT217" s="170" t="s">
        <v>144</v>
      </c>
      <c r="AU217" s="170" t="s">
        <v>80</v>
      </c>
      <c r="AV217" s="13" t="s">
        <v>80</v>
      </c>
      <c r="AW217" s="13" t="s">
        <v>28</v>
      </c>
      <c r="AX217" s="13" t="s">
        <v>71</v>
      </c>
      <c r="AY217" s="170" t="s">
        <v>135</v>
      </c>
    </row>
    <row r="218" spans="1:65" s="13" customFormat="1">
      <c r="B218" s="168"/>
      <c r="D218" s="169" t="s">
        <v>144</v>
      </c>
      <c r="E218" s="170" t="s">
        <v>1</v>
      </c>
      <c r="F218" s="171" t="s">
        <v>322</v>
      </c>
      <c r="H218" s="172">
        <v>2</v>
      </c>
      <c r="I218" s="173"/>
      <c r="L218" s="168"/>
      <c r="M218" s="174"/>
      <c r="N218" s="175"/>
      <c r="O218" s="175"/>
      <c r="P218" s="175"/>
      <c r="Q218" s="175"/>
      <c r="R218" s="175"/>
      <c r="S218" s="175"/>
      <c r="T218" s="176"/>
      <c r="AT218" s="170" t="s">
        <v>144</v>
      </c>
      <c r="AU218" s="170" t="s">
        <v>80</v>
      </c>
      <c r="AV218" s="13" t="s">
        <v>80</v>
      </c>
      <c r="AW218" s="13" t="s">
        <v>28</v>
      </c>
      <c r="AX218" s="13" t="s">
        <v>71</v>
      </c>
      <c r="AY218" s="170" t="s">
        <v>135</v>
      </c>
    </row>
    <row r="219" spans="1:65" s="13" customFormat="1">
      <c r="B219" s="168"/>
      <c r="D219" s="169" t="s">
        <v>144</v>
      </c>
      <c r="E219" s="170" t="s">
        <v>1</v>
      </c>
      <c r="F219" s="171" t="s">
        <v>323</v>
      </c>
      <c r="H219" s="172">
        <v>2</v>
      </c>
      <c r="I219" s="173"/>
      <c r="L219" s="168"/>
      <c r="M219" s="174"/>
      <c r="N219" s="175"/>
      <c r="O219" s="175"/>
      <c r="P219" s="175"/>
      <c r="Q219" s="175"/>
      <c r="R219" s="175"/>
      <c r="S219" s="175"/>
      <c r="T219" s="176"/>
      <c r="AT219" s="170" t="s">
        <v>144</v>
      </c>
      <c r="AU219" s="170" t="s">
        <v>80</v>
      </c>
      <c r="AV219" s="13" t="s">
        <v>80</v>
      </c>
      <c r="AW219" s="13" t="s">
        <v>28</v>
      </c>
      <c r="AX219" s="13" t="s">
        <v>71</v>
      </c>
      <c r="AY219" s="170" t="s">
        <v>135</v>
      </c>
    </row>
    <row r="220" spans="1:65" s="14" customFormat="1">
      <c r="B220" s="177"/>
      <c r="D220" s="169" t="s">
        <v>144</v>
      </c>
      <c r="E220" s="178" t="s">
        <v>1</v>
      </c>
      <c r="F220" s="179" t="s">
        <v>161</v>
      </c>
      <c r="H220" s="180">
        <v>19</v>
      </c>
      <c r="I220" s="181"/>
      <c r="L220" s="177"/>
      <c r="M220" s="182"/>
      <c r="N220" s="183"/>
      <c r="O220" s="183"/>
      <c r="P220" s="183"/>
      <c r="Q220" s="183"/>
      <c r="R220" s="183"/>
      <c r="S220" s="183"/>
      <c r="T220" s="184"/>
      <c r="AT220" s="178" t="s">
        <v>144</v>
      </c>
      <c r="AU220" s="178" t="s">
        <v>80</v>
      </c>
      <c r="AV220" s="14" t="s">
        <v>142</v>
      </c>
      <c r="AW220" s="14" t="s">
        <v>28</v>
      </c>
      <c r="AX220" s="14" t="s">
        <v>76</v>
      </c>
      <c r="AY220" s="178" t="s">
        <v>135</v>
      </c>
    </row>
    <row r="221" spans="1:65" s="2" customFormat="1" ht="24.2" customHeight="1">
      <c r="A221" s="31"/>
      <c r="B221" s="119"/>
      <c r="C221" s="154" t="s">
        <v>324</v>
      </c>
      <c r="D221" s="154" t="s">
        <v>138</v>
      </c>
      <c r="E221" s="155" t="s">
        <v>325</v>
      </c>
      <c r="F221" s="156" t="s">
        <v>326</v>
      </c>
      <c r="G221" s="157" t="s">
        <v>211</v>
      </c>
      <c r="H221" s="158">
        <v>10</v>
      </c>
      <c r="I221" s="159"/>
      <c r="J221" s="160">
        <f>ROUND(I221*H221,2)</f>
        <v>0</v>
      </c>
      <c r="K221" s="161"/>
      <c r="L221" s="32"/>
      <c r="M221" s="162" t="s">
        <v>1</v>
      </c>
      <c r="N221" s="163" t="s">
        <v>37</v>
      </c>
      <c r="O221" s="57"/>
      <c r="P221" s="164">
        <f>O221*H221</f>
        <v>0</v>
      </c>
      <c r="Q221" s="164">
        <v>1.0200000000000001E-3</v>
      </c>
      <c r="R221" s="164">
        <f>Q221*H221</f>
        <v>1.0200000000000001E-2</v>
      </c>
      <c r="S221" s="164">
        <v>0</v>
      </c>
      <c r="T221" s="165">
        <f>S221*H221</f>
        <v>0</v>
      </c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R221" s="166" t="s">
        <v>212</v>
      </c>
      <c r="AT221" s="166" t="s">
        <v>138</v>
      </c>
      <c r="AU221" s="166" t="s">
        <v>80</v>
      </c>
      <c r="AY221" s="16" t="s">
        <v>135</v>
      </c>
      <c r="BE221" s="167">
        <f>IF(N221="základná",J221,0)</f>
        <v>0</v>
      </c>
      <c r="BF221" s="167">
        <f>IF(N221="znížená",J221,0)</f>
        <v>0</v>
      </c>
      <c r="BG221" s="167">
        <f>IF(N221="zákl. prenesená",J221,0)</f>
        <v>0</v>
      </c>
      <c r="BH221" s="167">
        <f>IF(N221="zníž. prenesená",J221,0)</f>
        <v>0</v>
      </c>
      <c r="BI221" s="167">
        <f>IF(N221="nulová",J221,0)</f>
        <v>0</v>
      </c>
      <c r="BJ221" s="16" t="s">
        <v>80</v>
      </c>
      <c r="BK221" s="167">
        <f>ROUND(I221*H221,2)</f>
        <v>0</v>
      </c>
      <c r="BL221" s="16" t="s">
        <v>212</v>
      </c>
      <c r="BM221" s="166" t="s">
        <v>327</v>
      </c>
    </row>
    <row r="222" spans="1:65" s="2" customFormat="1" ht="14.45" customHeight="1">
      <c r="A222" s="31"/>
      <c r="B222" s="119"/>
      <c r="C222" s="154" t="s">
        <v>328</v>
      </c>
      <c r="D222" s="154" t="s">
        <v>138</v>
      </c>
      <c r="E222" s="155" t="s">
        <v>329</v>
      </c>
      <c r="F222" s="156" t="s">
        <v>330</v>
      </c>
      <c r="G222" s="157" t="s">
        <v>258</v>
      </c>
      <c r="H222" s="158">
        <v>10</v>
      </c>
      <c r="I222" s="159"/>
      <c r="J222" s="160">
        <f>ROUND(I222*H222,2)</f>
        <v>0</v>
      </c>
      <c r="K222" s="161"/>
      <c r="L222" s="32"/>
      <c r="M222" s="162" t="s">
        <v>1</v>
      </c>
      <c r="N222" s="163" t="s">
        <v>37</v>
      </c>
      <c r="O222" s="57"/>
      <c r="P222" s="164">
        <f>O222*H222</f>
        <v>0</v>
      </c>
      <c r="Q222" s="164">
        <v>1.0200000000000001E-3</v>
      </c>
      <c r="R222" s="164">
        <f>Q222*H222</f>
        <v>1.0200000000000001E-2</v>
      </c>
      <c r="S222" s="164">
        <v>0</v>
      </c>
      <c r="T222" s="165">
        <f>S222*H222</f>
        <v>0</v>
      </c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R222" s="166" t="s">
        <v>212</v>
      </c>
      <c r="AT222" s="166" t="s">
        <v>138</v>
      </c>
      <c r="AU222" s="166" t="s">
        <v>80</v>
      </c>
      <c r="AY222" s="16" t="s">
        <v>135</v>
      </c>
      <c r="BE222" s="167">
        <f>IF(N222="základná",J222,0)</f>
        <v>0</v>
      </c>
      <c r="BF222" s="167">
        <f>IF(N222="znížená",J222,0)</f>
        <v>0</v>
      </c>
      <c r="BG222" s="167">
        <f>IF(N222="zákl. prenesená",J222,0)</f>
        <v>0</v>
      </c>
      <c r="BH222" s="167">
        <f>IF(N222="zníž. prenesená",J222,0)</f>
        <v>0</v>
      </c>
      <c r="BI222" s="167">
        <f>IF(N222="nulová",J222,0)</f>
        <v>0</v>
      </c>
      <c r="BJ222" s="16" t="s">
        <v>80</v>
      </c>
      <c r="BK222" s="167">
        <f>ROUND(I222*H222,2)</f>
        <v>0</v>
      </c>
      <c r="BL222" s="16" t="s">
        <v>212</v>
      </c>
      <c r="BM222" s="166" t="s">
        <v>331</v>
      </c>
    </row>
    <row r="223" spans="1:65" s="13" customFormat="1">
      <c r="B223" s="168"/>
      <c r="D223" s="169" t="s">
        <v>144</v>
      </c>
      <c r="E223" s="170" t="s">
        <v>1</v>
      </c>
      <c r="F223" s="171" t="s">
        <v>332</v>
      </c>
      <c r="H223" s="172">
        <v>10</v>
      </c>
      <c r="I223" s="173"/>
      <c r="L223" s="168"/>
      <c r="M223" s="174"/>
      <c r="N223" s="175"/>
      <c r="O223" s="175"/>
      <c r="P223" s="175"/>
      <c r="Q223" s="175"/>
      <c r="R223" s="175"/>
      <c r="S223" s="175"/>
      <c r="T223" s="176"/>
      <c r="AT223" s="170" t="s">
        <v>144</v>
      </c>
      <c r="AU223" s="170" t="s">
        <v>80</v>
      </c>
      <c r="AV223" s="13" t="s">
        <v>80</v>
      </c>
      <c r="AW223" s="13" t="s">
        <v>28</v>
      </c>
      <c r="AX223" s="13" t="s">
        <v>76</v>
      </c>
      <c r="AY223" s="170" t="s">
        <v>135</v>
      </c>
    </row>
    <row r="224" spans="1:65" s="2" customFormat="1" ht="14.45" customHeight="1">
      <c r="A224" s="31"/>
      <c r="B224" s="119"/>
      <c r="C224" s="154" t="s">
        <v>333</v>
      </c>
      <c r="D224" s="154" t="s">
        <v>138</v>
      </c>
      <c r="E224" s="155" t="s">
        <v>334</v>
      </c>
      <c r="F224" s="156" t="s">
        <v>335</v>
      </c>
      <c r="G224" s="157" t="s">
        <v>258</v>
      </c>
      <c r="H224" s="158">
        <v>375</v>
      </c>
      <c r="I224" s="159"/>
      <c r="J224" s="160">
        <f>ROUND(I224*H224,2)</f>
        <v>0</v>
      </c>
      <c r="K224" s="161"/>
      <c r="L224" s="32"/>
      <c r="M224" s="162" t="s">
        <v>1</v>
      </c>
      <c r="N224" s="163" t="s">
        <v>37</v>
      </c>
      <c r="O224" s="57"/>
      <c r="P224" s="164">
        <f>O224*H224</f>
        <v>0</v>
      </c>
      <c r="Q224" s="164">
        <v>1.0200000000000001E-3</v>
      </c>
      <c r="R224" s="164">
        <f>Q224*H224</f>
        <v>0.38250000000000001</v>
      </c>
      <c r="S224" s="164">
        <v>0</v>
      </c>
      <c r="T224" s="165">
        <f>S224*H224</f>
        <v>0</v>
      </c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R224" s="166" t="s">
        <v>212</v>
      </c>
      <c r="AT224" s="166" t="s">
        <v>138</v>
      </c>
      <c r="AU224" s="166" t="s">
        <v>80</v>
      </c>
      <c r="AY224" s="16" t="s">
        <v>135</v>
      </c>
      <c r="BE224" s="167">
        <f>IF(N224="základná",J224,0)</f>
        <v>0</v>
      </c>
      <c r="BF224" s="167">
        <f>IF(N224="znížená",J224,0)</f>
        <v>0</v>
      </c>
      <c r="BG224" s="167">
        <f>IF(N224="zákl. prenesená",J224,0)</f>
        <v>0</v>
      </c>
      <c r="BH224" s="167">
        <f>IF(N224="zníž. prenesená",J224,0)</f>
        <v>0</v>
      </c>
      <c r="BI224" s="167">
        <f>IF(N224="nulová",J224,0)</f>
        <v>0</v>
      </c>
      <c r="BJ224" s="16" t="s">
        <v>80</v>
      </c>
      <c r="BK224" s="167">
        <f>ROUND(I224*H224,2)</f>
        <v>0</v>
      </c>
      <c r="BL224" s="16" t="s">
        <v>212</v>
      </c>
      <c r="BM224" s="166" t="s">
        <v>336</v>
      </c>
    </row>
    <row r="225" spans="1:65" s="13" customFormat="1">
      <c r="B225" s="168"/>
      <c r="D225" s="169" t="s">
        <v>144</v>
      </c>
      <c r="E225" s="170" t="s">
        <v>1</v>
      </c>
      <c r="F225" s="171" t="s">
        <v>337</v>
      </c>
      <c r="H225" s="172">
        <v>375</v>
      </c>
      <c r="I225" s="173"/>
      <c r="L225" s="168"/>
      <c r="M225" s="174"/>
      <c r="N225" s="175"/>
      <c r="O225" s="175"/>
      <c r="P225" s="175"/>
      <c r="Q225" s="175"/>
      <c r="R225" s="175"/>
      <c r="S225" s="175"/>
      <c r="T225" s="176"/>
      <c r="AT225" s="170" t="s">
        <v>144</v>
      </c>
      <c r="AU225" s="170" t="s">
        <v>80</v>
      </c>
      <c r="AV225" s="13" t="s">
        <v>80</v>
      </c>
      <c r="AW225" s="13" t="s">
        <v>28</v>
      </c>
      <c r="AX225" s="13" t="s">
        <v>76</v>
      </c>
      <c r="AY225" s="170" t="s">
        <v>135</v>
      </c>
    </row>
    <row r="226" spans="1:65" s="2" customFormat="1" ht="24.2" customHeight="1">
      <c r="A226" s="31"/>
      <c r="B226" s="119"/>
      <c r="C226" s="154" t="s">
        <v>338</v>
      </c>
      <c r="D226" s="154" t="s">
        <v>138</v>
      </c>
      <c r="E226" s="155" t="s">
        <v>339</v>
      </c>
      <c r="F226" s="156" t="s">
        <v>340</v>
      </c>
      <c r="G226" s="157" t="s">
        <v>258</v>
      </c>
      <c r="H226" s="158">
        <v>121.7</v>
      </c>
      <c r="I226" s="159"/>
      <c r="J226" s="160">
        <f>ROUND(I226*H226,2)</f>
        <v>0</v>
      </c>
      <c r="K226" s="161"/>
      <c r="L226" s="32"/>
      <c r="M226" s="162" t="s">
        <v>1</v>
      </c>
      <c r="N226" s="163" t="s">
        <v>37</v>
      </c>
      <c r="O226" s="57"/>
      <c r="P226" s="164">
        <f>O226*H226</f>
        <v>0</v>
      </c>
      <c r="Q226" s="164">
        <v>1.0200000000000001E-3</v>
      </c>
      <c r="R226" s="164">
        <f>Q226*H226</f>
        <v>0.12413400000000001</v>
      </c>
      <c r="S226" s="164">
        <v>0</v>
      </c>
      <c r="T226" s="165">
        <f>S226*H226</f>
        <v>0</v>
      </c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R226" s="166" t="s">
        <v>212</v>
      </c>
      <c r="AT226" s="166" t="s">
        <v>138</v>
      </c>
      <c r="AU226" s="166" t="s">
        <v>80</v>
      </c>
      <c r="AY226" s="16" t="s">
        <v>135</v>
      </c>
      <c r="BE226" s="167">
        <f>IF(N226="základná",J226,0)</f>
        <v>0</v>
      </c>
      <c r="BF226" s="167">
        <f>IF(N226="znížená",J226,0)</f>
        <v>0</v>
      </c>
      <c r="BG226" s="167">
        <f>IF(N226="zákl. prenesená",J226,0)</f>
        <v>0</v>
      </c>
      <c r="BH226" s="167">
        <f>IF(N226="zníž. prenesená",J226,0)</f>
        <v>0</v>
      </c>
      <c r="BI226" s="167">
        <f>IF(N226="nulová",J226,0)</f>
        <v>0</v>
      </c>
      <c r="BJ226" s="16" t="s">
        <v>80</v>
      </c>
      <c r="BK226" s="167">
        <f>ROUND(I226*H226,2)</f>
        <v>0</v>
      </c>
      <c r="BL226" s="16" t="s">
        <v>212</v>
      </c>
      <c r="BM226" s="166" t="s">
        <v>341</v>
      </c>
    </row>
    <row r="227" spans="1:65" s="13" customFormat="1">
      <c r="B227" s="168"/>
      <c r="D227" s="169" t="s">
        <v>144</v>
      </c>
      <c r="E227" s="170" t="s">
        <v>1</v>
      </c>
      <c r="F227" s="171" t="s">
        <v>342</v>
      </c>
      <c r="H227" s="172">
        <v>121.7</v>
      </c>
      <c r="I227" s="173"/>
      <c r="L227" s="168"/>
      <c r="M227" s="174"/>
      <c r="N227" s="175"/>
      <c r="O227" s="175"/>
      <c r="P227" s="175"/>
      <c r="Q227" s="175"/>
      <c r="R227" s="175"/>
      <c r="S227" s="175"/>
      <c r="T227" s="176"/>
      <c r="AT227" s="170" t="s">
        <v>144</v>
      </c>
      <c r="AU227" s="170" t="s">
        <v>80</v>
      </c>
      <c r="AV227" s="13" t="s">
        <v>80</v>
      </c>
      <c r="AW227" s="13" t="s">
        <v>28</v>
      </c>
      <c r="AX227" s="13" t="s">
        <v>76</v>
      </c>
      <c r="AY227" s="170" t="s">
        <v>135</v>
      </c>
    </row>
    <row r="228" spans="1:65" s="2" customFormat="1" ht="24.2" customHeight="1">
      <c r="A228" s="31"/>
      <c r="B228" s="119"/>
      <c r="C228" s="154" t="s">
        <v>343</v>
      </c>
      <c r="D228" s="154" t="s">
        <v>138</v>
      </c>
      <c r="E228" s="155" t="s">
        <v>344</v>
      </c>
      <c r="F228" s="156" t="s">
        <v>345</v>
      </c>
      <c r="G228" s="157" t="s">
        <v>285</v>
      </c>
      <c r="H228" s="196"/>
      <c r="I228" s="159"/>
      <c r="J228" s="160">
        <f>ROUND(I228*H228,2)</f>
        <v>0</v>
      </c>
      <c r="K228" s="161"/>
      <c r="L228" s="32"/>
      <c r="M228" s="162" t="s">
        <v>1</v>
      </c>
      <c r="N228" s="163" t="s">
        <v>37</v>
      </c>
      <c r="O228" s="57"/>
      <c r="P228" s="164">
        <f>O228*H228</f>
        <v>0</v>
      </c>
      <c r="Q228" s="164">
        <v>0</v>
      </c>
      <c r="R228" s="164">
        <f>Q228*H228</f>
        <v>0</v>
      </c>
      <c r="S228" s="164">
        <v>0</v>
      </c>
      <c r="T228" s="165">
        <f>S228*H228</f>
        <v>0</v>
      </c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R228" s="166" t="s">
        <v>212</v>
      </c>
      <c r="AT228" s="166" t="s">
        <v>138</v>
      </c>
      <c r="AU228" s="166" t="s">
        <v>80</v>
      </c>
      <c r="AY228" s="16" t="s">
        <v>135</v>
      </c>
      <c r="BE228" s="167">
        <f>IF(N228="základná",J228,0)</f>
        <v>0</v>
      </c>
      <c r="BF228" s="167">
        <f>IF(N228="znížená",J228,0)</f>
        <v>0</v>
      </c>
      <c r="BG228" s="167">
        <f>IF(N228="zákl. prenesená",J228,0)</f>
        <v>0</v>
      </c>
      <c r="BH228" s="167">
        <f>IF(N228="zníž. prenesená",J228,0)</f>
        <v>0</v>
      </c>
      <c r="BI228" s="167">
        <f>IF(N228="nulová",J228,0)</f>
        <v>0</v>
      </c>
      <c r="BJ228" s="16" t="s">
        <v>80</v>
      </c>
      <c r="BK228" s="167">
        <f>ROUND(I228*H228,2)</f>
        <v>0</v>
      </c>
      <c r="BL228" s="16" t="s">
        <v>212</v>
      </c>
      <c r="BM228" s="166" t="s">
        <v>346</v>
      </c>
    </row>
    <row r="229" spans="1:65" s="12" customFormat="1" ht="22.9" customHeight="1">
      <c r="B229" s="141"/>
      <c r="D229" s="142" t="s">
        <v>70</v>
      </c>
      <c r="E229" s="152" t="s">
        <v>347</v>
      </c>
      <c r="F229" s="152" t="s">
        <v>348</v>
      </c>
      <c r="I229" s="144"/>
      <c r="J229" s="153">
        <f>BK229</f>
        <v>0</v>
      </c>
      <c r="L229" s="141"/>
      <c r="M229" s="146"/>
      <c r="N229" s="147"/>
      <c r="O229" s="147"/>
      <c r="P229" s="148">
        <f>SUM(P230:P243)</f>
        <v>0</v>
      </c>
      <c r="Q229" s="147"/>
      <c r="R229" s="148">
        <f>SUM(R230:R243)</f>
        <v>0.58385229999999999</v>
      </c>
      <c r="S229" s="147"/>
      <c r="T229" s="149">
        <f>SUM(T230:T243)</f>
        <v>8.6050000000000001E-2</v>
      </c>
      <c r="AR229" s="142" t="s">
        <v>80</v>
      </c>
      <c r="AT229" s="150" t="s">
        <v>70</v>
      </c>
      <c r="AU229" s="150" t="s">
        <v>76</v>
      </c>
      <c r="AY229" s="142" t="s">
        <v>135</v>
      </c>
      <c r="BK229" s="151">
        <f>SUM(BK230:BK243)</f>
        <v>0</v>
      </c>
    </row>
    <row r="230" spans="1:65" s="2" customFormat="1" ht="24.2" customHeight="1">
      <c r="A230" s="31"/>
      <c r="B230" s="119"/>
      <c r="C230" s="154" t="s">
        <v>349</v>
      </c>
      <c r="D230" s="154" t="s">
        <v>138</v>
      </c>
      <c r="E230" s="155" t="s">
        <v>350</v>
      </c>
      <c r="F230" s="156" t="s">
        <v>351</v>
      </c>
      <c r="G230" s="157" t="s">
        <v>141</v>
      </c>
      <c r="H230" s="158">
        <v>86.05</v>
      </c>
      <c r="I230" s="159"/>
      <c r="J230" s="160">
        <f>ROUND(I230*H230,2)</f>
        <v>0</v>
      </c>
      <c r="K230" s="161"/>
      <c r="L230" s="32"/>
      <c r="M230" s="162" t="s">
        <v>1</v>
      </c>
      <c r="N230" s="163" t="s">
        <v>37</v>
      </c>
      <c r="O230" s="57"/>
      <c r="P230" s="164">
        <f>O230*H230</f>
        <v>0</v>
      </c>
      <c r="Q230" s="164">
        <v>0</v>
      </c>
      <c r="R230" s="164">
        <f>Q230*H230</f>
        <v>0</v>
      </c>
      <c r="S230" s="164">
        <v>1E-3</v>
      </c>
      <c r="T230" s="165">
        <f>S230*H230</f>
        <v>8.6050000000000001E-2</v>
      </c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R230" s="166" t="s">
        <v>212</v>
      </c>
      <c r="AT230" s="166" t="s">
        <v>138</v>
      </c>
      <c r="AU230" s="166" t="s">
        <v>80</v>
      </c>
      <c r="AY230" s="16" t="s">
        <v>135</v>
      </c>
      <c r="BE230" s="167">
        <f>IF(N230="základná",J230,0)</f>
        <v>0</v>
      </c>
      <c r="BF230" s="167">
        <f>IF(N230="znížená",J230,0)</f>
        <v>0</v>
      </c>
      <c r="BG230" s="167">
        <f>IF(N230="zákl. prenesená",J230,0)</f>
        <v>0</v>
      </c>
      <c r="BH230" s="167">
        <f>IF(N230="zníž. prenesená",J230,0)</f>
        <v>0</v>
      </c>
      <c r="BI230" s="167">
        <f>IF(N230="nulová",J230,0)</f>
        <v>0</v>
      </c>
      <c r="BJ230" s="16" t="s">
        <v>80</v>
      </c>
      <c r="BK230" s="167">
        <f>ROUND(I230*H230,2)</f>
        <v>0</v>
      </c>
      <c r="BL230" s="16" t="s">
        <v>212</v>
      </c>
      <c r="BM230" s="166" t="s">
        <v>352</v>
      </c>
    </row>
    <row r="231" spans="1:65" s="13" customFormat="1">
      <c r="B231" s="168"/>
      <c r="D231" s="169" t="s">
        <v>144</v>
      </c>
      <c r="E231" s="170" t="s">
        <v>1</v>
      </c>
      <c r="F231" s="171" t="s">
        <v>353</v>
      </c>
      <c r="H231" s="172">
        <v>86.05</v>
      </c>
      <c r="I231" s="173"/>
      <c r="L231" s="168"/>
      <c r="M231" s="174"/>
      <c r="N231" s="175"/>
      <c r="O231" s="175"/>
      <c r="P231" s="175"/>
      <c r="Q231" s="175"/>
      <c r="R231" s="175"/>
      <c r="S231" s="175"/>
      <c r="T231" s="176"/>
      <c r="AT231" s="170" t="s">
        <v>144</v>
      </c>
      <c r="AU231" s="170" t="s">
        <v>80</v>
      </c>
      <c r="AV231" s="13" t="s">
        <v>80</v>
      </c>
      <c r="AW231" s="13" t="s">
        <v>28</v>
      </c>
      <c r="AX231" s="13" t="s">
        <v>71</v>
      </c>
      <c r="AY231" s="170" t="s">
        <v>135</v>
      </c>
    </row>
    <row r="232" spans="1:65" s="14" customFormat="1">
      <c r="B232" s="177"/>
      <c r="D232" s="169" t="s">
        <v>144</v>
      </c>
      <c r="E232" s="178" t="s">
        <v>78</v>
      </c>
      <c r="F232" s="179" t="s">
        <v>161</v>
      </c>
      <c r="H232" s="180">
        <v>86.05</v>
      </c>
      <c r="I232" s="181"/>
      <c r="L232" s="177"/>
      <c r="M232" s="182"/>
      <c r="N232" s="183"/>
      <c r="O232" s="183"/>
      <c r="P232" s="183"/>
      <c r="Q232" s="183"/>
      <c r="R232" s="183"/>
      <c r="S232" s="183"/>
      <c r="T232" s="184"/>
      <c r="AT232" s="178" t="s">
        <v>144</v>
      </c>
      <c r="AU232" s="178" t="s">
        <v>80</v>
      </c>
      <c r="AV232" s="14" t="s">
        <v>142</v>
      </c>
      <c r="AW232" s="14" t="s">
        <v>28</v>
      </c>
      <c r="AX232" s="14" t="s">
        <v>76</v>
      </c>
      <c r="AY232" s="178" t="s">
        <v>135</v>
      </c>
    </row>
    <row r="233" spans="1:65" s="2" customFormat="1" ht="24.2" customHeight="1">
      <c r="A233" s="31"/>
      <c r="B233" s="119"/>
      <c r="C233" s="154" t="s">
        <v>354</v>
      </c>
      <c r="D233" s="154" t="s">
        <v>138</v>
      </c>
      <c r="E233" s="155" t="s">
        <v>355</v>
      </c>
      <c r="F233" s="156" t="s">
        <v>356</v>
      </c>
      <c r="G233" s="157" t="s">
        <v>141</v>
      </c>
      <c r="H233" s="158">
        <v>86.05</v>
      </c>
      <c r="I233" s="159"/>
      <c r="J233" s="160">
        <f>ROUND(I233*H233,2)</f>
        <v>0</v>
      </c>
      <c r="K233" s="161"/>
      <c r="L233" s="32"/>
      <c r="M233" s="162" t="s">
        <v>1</v>
      </c>
      <c r="N233" s="163" t="s">
        <v>37</v>
      </c>
      <c r="O233" s="57"/>
      <c r="P233" s="164">
        <f>O233*H233</f>
        <v>0</v>
      </c>
      <c r="Q233" s="164">
        <v>2.9999999999999997E-4</v>
      </c>
      <c r="R233" s="164">
        <f>Q233*H233</f>
        <v>2.5814999999999998E-2</v>
      </c>
      <c r="S233" s="164">
        <v>0</v>
      </c>
      <c r="T233" s="165">
        <f>S233*H233</f>
        <v>0</v>
      </c>
      <c r="U233" s="31"/>
      <c r="V233" s="31"/>
      <c r="W233" s="31"/>
      <c r="X233" s="31"/>
      <c r="Y233" s="31"/>
      <c r="Z233" s="31"/>
      <c r="AA233" s="31"/>
      <c r="AB233" s="31"/>
      <c r="AC233" s="31"/>
      <c r="AD233" s="31"/>
      <c r="AE233" s="31"/>
      <c r="AR233" s="166" t="s">
        <v>212</v>
      </c>
      <c r="AT233" s="166" t="s">
        <v>138</v>
      </c>
      <c r="AU233" s="166" t="s">
        <v>80</v>
      </c>
      <c r="AY233" s="16" t="s">
        <v>135</v>
      </c>
      <c r="BE233" s="167">
        <f>IF(N233="základná",J233,0)</f>
        <v>0</v>
      </c>
      <c r="BF233" s="167">
        <f>IF(N233="znížená",J233,0)</f>
        <v>0</v>
      </c>
      <c r="BG233" s="167">
        <f>IF(N233="zákl. prenesená",J233,0)</f>
        <v>0</v>
      </c>
      <c r="BH233" s="167">
        <f>IF(N233="zníž. prenesená",J233,0)</f>
        <v>0</v>
      </c>
      <c r="BI233" s="167">
        <f>IF(N233="nulová",J233,0)</f>
        <v>0</v>
      </c>
      <c r="BJ233" s="16" t="s">
        <v>80</v>
      </c>
      <c r="BK233" s="167">
        <f>ROUND(I233*H233,2)</f>
        <v>0</v>
      </c>
      <c r="BL233" s="16" t="s">
        <v>212</v>
      </c>
      <c r="BM233" s="166" t="s">
        <v>357</v>
      </c>
    </row>
    <row r="234" spans="1:65" s="13" customFormat="1">
      <c r="B234" s="168"/>
      <c r="D234" s="169" t="s">
        <v>144</v>
      </c>
      <c r="E234" s="170" t="s">
        <v>1</v>
      </c>
      <c r="F234" s="171" t="s">
        <v>78</v>
      </c>
      <c r="H234" s="172">
        <v>86.05</v>
      </c>
      <c r="I234" s="173"/>
      <c r="L234" s="168"/>
      <c r="M234" s="174"/>
      <c r="N234" s="175"/>
      <c r="O234" s="175"/>
      <c r="P234" s="175"/>
      <c r="Q234" s="175"/>
      <c r="R234" s="175"/>
      <c r="S234" s="175"/>
      <c r="T234" s="176"/>
      <c r="AT234" s="170" t="s">
        <v>144</v>
      </c>
      <c r="AU234" s="170" t="s">
        <v>80</v>
      </c>
      <c r="AV234" s="13" t="s">
        <v>80</v>
      </c>
      <c r="AW234" s="13" t="s">
        <v>28</v>
      </c>
      <c r="AX234" s="13" t="s">
        <v>76</v>
      </c>
      <c r="AY234" s="170" t="s">
        <v>135</v>
      </c>
    </row>
    <row r="235" spans="1:65" s="2" customFormat="1" ht="24.2" customHeight="1">
      <c r="A235" s="31"/>
      <c r="B235" s="119"/>
      <c r="C235" s="185" t="s">
        <v>358</v>
      </c>
      <c r="D235" s="185" t="s">
        <v>172</v>
      </c>
      <c r="E235" s="186" t="s">
        <v>359</v>
      </c>
      <c r="F235" s="187" t="s">
        <v>360</v>
      </c>
      <c r="G235" s="188" t="s">
        <v>141</v>
      </c>
      <c r="H235" s="189">
        <v>90.352999999999994</v>
      </c>
      <c r="I235" s="190"/>
      <c r="J235" s="191">
        <f>ROUND(I235*H235,2)</f>
        <v>0</v>
      </c>
      <c r="K235" s="192"/>
      <c r="L235" s="193"/>
      <c r="M235" s="194" t="s">
        <v>1</v>
      </c>
      <c r="N235" s="195" t="s">
        <v>37</v>
      </c>
      <c r="O235" s="57"/>
      <c r="P235" s="164">
        <f>O235*H235</f>
        <v>0</v>
      </c>
      <c r="Q235" s="164">
        <v>6.1000000000000004E-3</v>
      </c>
      <c r="R235" s="164">
        <f>Q235*H235</f>
        <v>0.55115329999999996</v>
      </c>
      <c r="S235" s="164">
        <v>0</v>
      </c>
      <c r="T235" s="165">
        <f>S235*H235</f>
        <v>0</v>
      </c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  <c r="AR235" s="166" t="s">
        <v>251</v>
      </c>
      <c r="AT235" s="166" t="s">
        <v>172</v>
      </c>
      <c r="AU235" s="166" t="s">
        <v>80</v>
      </c>
      <c r="AY235" s="16" t="s">
        <v>135</v>
      </c>
      <c r="BE235" s="167">
        <f>IF(N235="základná",J235,0)</f>
        <v>0</v>
      </c>
      <c r="BF235" s="167">
        <f>IF(N235="znížená",J235,0)</f>
        <v>0</v>
      </c>
      <c r="BG235" s="167">
        <f>IF(N235="zákl. prenesená",J235,0)</f>
        <v>0</v>
      </c>
      <c r="BH235" s="167">
        <f>IF(N235="zníž. prenesená",J235,0)</f>
        <v>0</v>
      </c>
      <c r="BI235" s="167">
        <f>IF(N235="nulová",J235,0)</f>
        <v>0</v>
      </c>
      <c r="BJ235" s="16" t="s">
        <v>80</v>
      </c>
      <c r="BK235" s="167">
        <f>ROUND(I235*H235,2)</f>
        <v>0</v>
      </c>
      <c r="BL235" s="16" t="s">
        <v>212</v>
      </c>
      <c r="BM235" s="166" t="s">
        <v>361</v>
      </c>
    </row>
    <row r="236" spans="1:65" s="13" customFormat="1">
      <c r="B236" s="168"/>
      <c r="D236" s="169" t="s">
        <v>144</v>
      </c>
      <c r="F236" s="171" t="s">
        <v>362</v>
      </c>
      <c r="H236" s="172">
        <v>90.352999999999994</v>
      </c>
      <c r="I236" s="173"/>
      <c r="L236" s="168"/>
      <c r="M236" s="174"/>
      <c r="N236" s="175"/>
      <c r="O236" s="175"/>
      <c r="P236" s="175"/>
      <c r="Q236" s="175"/>
      <c r="R236" s="175"/>
      <c r="S236" s="175"/>
      <c r="T236" s="176"/>
      <c r="AT236" s="170" t="s">
        <v>144</v>
      </c>
      <c r="AU236" s="170" t="s">
        <v>80</v>
      </c>
      <c r="AV236" s="13" t="s">
        <v>80</v>
      </c>
      <c r="AW236" s="13" t="s">
        <v>3</v>
      </c>
      <c r="AX236" s="13" t="s">
        <v>76</v>
      </c>
      <c r="AY236" s="170" t="s">
        <v>135</v>
      </c>
    </row>
    <row r="237" spans="1:65" s="2" customFormat="1" ht="14.45" customHeight="1">
      <c r="A237" s="31"/>
      <c r="B237" s="119"/>
      <c r="C237" s="154" t="s">
        <v>363</v>
      </c>
      <c r="D237" s="154" t="s">
        <v>138</v>
      </c>
      <c r="E237" s="155" t="s">
        <v>364</v>
      </c>
      <c r="F237" s="156" t="s">
        <v>365</v>
      </c>
      <c r="G237" s="157" t="s">
        <v>141</v>
      </c>
      <c r="H237" s="158">
        <v>86.05</v>
      </c>
      <c r="I237" s="159"/>
      <c r="J237" s="160">
        <f>ROUND(I237*H237,2)</f>
        <v>0</v>
      </c>
      <c r="K237" s="161"/>
      <c r="L237" s="32"/>
      <c r="M237" s="162" t="s">
        <v>1</v>
      </c>
      <c r="N237" s="163" t="s">
        <v>37</v>
      </c>
      <c r="O237" s="57"/>
      <c r="P237" s="164">
        <f>O237*H237</f>
        <v>0</v>
      </c>
      <c r="Q237" s="164">
        <v>0</v>
      </c>
      <c r="R237" s="164">
        <f>Q237*H237</f>
        <v>0</v>
      </c>
      <c r="S237" s="164">
        <v>0</v>
      </c>
      <c r="T237" s="165">
        <f>S237*H237</f>
        <v>0</v>
      </c>
      <c r="U237" s="31"/>
      <c r="V237" s="31"/>
      <c r="W237" s="31"/>
      <c r="X237" s="31"/>
      <c r="Y237" s="31"/>
      <c r="Z237" s="31"/>
      <c r="AA237" s="31"/>
      <c r="AB237" s="31"/>
      <c r="AC237" s="31"/>
      <c r="AD237" s="31"/>
      <c r="AE237" s="31"/>
      <c r="AR237" s="166" t="s">
        <v>212</v>
      </c>
      <c r="AT237" s="166" t="s">
        <v>138</v>
      </c>
      <c r="AU237" s="166" t="s">
        <v>80</v>
      </c>
      <c r="AY237" s="16" t="s">
        <v>135</v>
      </c>
      <c r="BE237" s="167">
        <f>IF(N237="základná",J237,0)</f>
        <v>0</v>
      </c>
      <c r="BF237" s="167">
        <f>IF(N237="znížená",J237,0)</f>
        <v>0</v>
      </c>
      <c r="BG237" s="167">
        <f>IF(N237="zákl. prenesená",J237,0)</f>
        <v>0</v>
      </c>
      <c r="BH237" s="167">
        <f>IF(N237="zníž. prenesená",J237,0)</f>
        <v>0</v>
      </c>
      <c r="BI237" s="167">
        <f>IF(N237="nulová",J237,0)</f>
        <v>0</v>
      </c>
      <c r="BJ237" s="16" t="s">
        <v>80</v>
      </c>
      <c r="BK237" s="167">
        <f>ROUND(I237*H237,2)</f>
        <v>0</v>
      </c>
      <c r="BL237" s="16" t="s">
        <v>212</v>
      </c>
      <c r="BM237" s="166" t="s">
        <v>366</v>
      </c>
    </row>
    <row r="238" spans="1:65" s="13" customFormat="1">
      <c r="B238" s="168"/>
      <c r="D238" s="169" t="s">
        <v>144</v>
      </c>
      <c r="E238" s="170" t="s">
        <v>1</v>
      </c>
      <c r="F238" s="171" t="s">
        <v>78</v>
      </c>
      <c r="H238" s="172">
        <v>86.05</v>
      </c>
      <c r="I238" s="173"/>
      <c r="L238" s="168"/>
      <c r="M238" s="174"/>
      <c r="N238" s="175"/>
      <c r="O238" s="175"/>
      <c r="P238" s="175"/>
      <c r="Q238" s="175"/>
      <c r="R238" s="175"/>
      <c r="S238" s="175"/>
      <c r="T238" s="176"/>
      <c r="AT238" s="170" t="s">
        <v>144</v>
      </c>
      <c r="AU238" s="170" t="s">
        <v>80</v>
      </c>
      <c r="AV238" s="13" t="s">
        <v>80</v>
      </c>
      <c r="AW238" s="13" t="s">
        <v>28</v>
      </c>
      <c r="AX238" s="13" t="s">
        <v>76</v>
      </c>
      <c r="AY238" s="170" t="s">
        <v>135</v>
      </c>
    </row>
    <row r="239" spans="1:65" s="2" customFormat="1" ht="24.2" customHeight="1">
      <c r="A239" s="31"/>
      <c r="B239" s="119"/>
      <c r="C239" s="154" t="s">
        <v>367</v>
      </c>
      <c r="D239" s="154" t="s">
        <v>138</v>
      </c>
      <c r="E239" s="155" t="s">
        <v>368</v>
      </c>
      <c r="F239" s="156" t="s">
        <v>369</v>
      </c>
      <c r="G239" s="157" t="s">
        <v>141</v>
      </c>
      <c r="H239" s="158">
        <v>86.05</v>
      </c>
      <c r="I239" s="159"/>
      <c r="J239" s="160">
        <f>ROUND(I239*H239,2)</f>
        <v>0</v>
      </c>
      <c r="K239" s="161"/>
      <c r="L239" s="32"/>
      <c r="M239" s="162" t="s">
        <v>1</v>
      </c>
      <c r="N239" s="163" t="s">
        <v>37</v>
      </c>
      <c r="O239" s="57"/>
      <c r="P239" s="164">
        <f>O239*H239</f>
        <v>0</v>
      </c>
      <c r="Q239" s="164">
        <v>8.0000000000000007E-5</v>
      </c>
      <c r="R239" s="164">
        <f>Q239*H239</f>
        <v>6.8840000000000004E-3</v>
      </c>
      <c r="S239" s="164">
        <v>0</v>
      </c>
      <c r="T239" s="165">
        <f>S239*H239</f>
        <v>0</v>
      </c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R239" s="166" t="s">
        <v>212</v>
      </c>
      <c r="AT239" s="166" t="s">
        <v>138</v>
      </c>
      <c r="AU239" s="166" t="s">
        <v>80</v>
      </c>
      <c r="AY239" s="16" t="s">
        <v>135</v>
      </c>
      <c r="BE239" s="167">
        <f>IF(N239="základná",J239,0)</f>
        <v>0</v>
      </c>
      <c r="BF239" s="167">
        <f>IF(N239="znížená",J239,0)</f>
        <v>0</v>
      </c>
      <c r="BG239" s="167">
        <f>IF(N239="zákl. prenesená",J239,0)</f>
        <v>0</v>
      </c>
      <c r="BH239" s="167">
        <f>IF(N239="zníž. prenesená",J239,0)</f>
        <v>0</v>
      </c>
      <c r="BI239" s="167">
        <f>IF(N239="nulová",J239,0)</f>
        <v>0</v>
      </c>
      <c r="BJ239" s="16" t="s">
        <v>80</v>
      </c>
      <c r="BK239" s="167">
        <f>ROUND(I239*H239,2)</f>
        <v>0</v>
      </c>
      <c r="BL239" s="16" t="s">
        <v>212</v>
      </c>
      <c r="BM239" s="166" t="s">
        <v>370</v>
      </c>
    </row>
    <row r="240" spans="1:65" s="13" customFormat="1">
      <c r="B240" s="168"/>
      <c r="D240" s="169" t="s">
        <v>144</v>
      </c>
      <c r="E240" s="170" t="s">
        <v>1</v>
      </c>
      <c r="F240" s="171" t="s">
        <v>78</v>
      </c>
      <c r="H240" s="172">
        <v>86.05</v>
      </c>
      <c r="I240" s="173"/>
      <c r="L240" s="168"/>
      <c r="M240" s="174"/>
      <c r="N240" s="175"/>
      <c r="O240" s="175"/>
      <c r="P240" s="175"/>
      <c r="Q240" s="175"/>
      <c r="R240" s="175"/>
      <c r="S240" s="175"/>
      <c r="T240" s="176"/>
      <c r="AT240" s="170" t="s">
        <v>144</v>
      </c>
      <c r="AU240" s="170" t="s">
        <v>80</v>
      </c>
      <c r="AV240" s="13" t="s">
        <v>80</v>
      </c>
      <c r="AW240" s="13" t="s">
        <v>28</v>
      </c>
      <c r="AX240" s="13" t="s">
        <v>76</v>
      </c>
      <c r="AY240" s="170" t="s">
        <v>135</v>
      </c>
    </row>
    <row r="241" spans="1:65" s="2" customFormat="1" ht="24.2" customHeight="1">
      <c r="A241" s="31"/>
      <c r="B241" s="119"/>
      <c r="C241" s="154" t="s">
        <v>371</v>
      </c>
      <c r="D241" s="154" t="s">
        <v>138</v>
      </c>
      <c r="E241" s="155" t="s">
        <v>372</v>
      </c>
      <c r="F241" s="156" t="s">
        <v>373</v>
      </c>
      <c r="G241" s="157" t="s">
        <v>141</v>
      </c>
      <c r="H241" s="158">
        <v>86.05</v>
      </c>
      <c r="I241" s="159"/>
      <c r="J241" s="160">
        <f>ROUND(I241*H241,2)</f>
        <v>0</v>
      </c>
      <c r="K241" s="161"/>
      <c r="L241" s="32"/>
      <c r="M241" s="162" t="s">
        <v>1</v>
      </c>
      <c r="N241" s="163" t="s">
        <v>37</v>
      </c>
      <c r="O241" s="57"/>
      <c r="P241" s="164">
        <f>O241*H241</f>
        <v>0</v>
      </c>
      <c r="Q241" s="164">
        <v>0</v>
      </c>
      <c r="R241" s="164">
        <f>Q241*H241</f>
        <v>0</v>
      </c>
      <c r="S241" s="164">
        <v>0</v>
      </c>
      <c r="T241" s="165">
        <f>S241*H241</f>
        <v>0</v>
      </c>
      <c r="U241" s="31"/>
      <c r="V241" s="31"/>
      <c r="W241" s="31"/>
      <c r="X241" s="31"/>
      <c r="Y241" s="31"/>
      <c r="Z241" s="31"/>
      <c r="AA241" s="31"/>
      <c r="AB241" s="31"/>
      <c r="AC241" s="31"/>
      <c r="AD241" s="31"/>
      <c r="AE241" s="31"/>
      <c r="AR241" s="166" t="s">
        <v>212</v>
      </c>
      <c r="AT241" s="166" t="s">
        <v>138</v>
      </c>
      <c r="AU241" s="166" t="s">
        <v>80</v>
      </c>
      <c r="AY241" s="16" t="s">
        <v>135</v>
      </c>
      <c r="BE241" s="167">
        <f>IF(N241="základná",J241,0)</f>
        <v>0</v>
      </c>
      <c r="BF241" s="167">
        <f>IF(N241="znížená",J241,0)</f>
        <v>0</v>
      </c>
      <c r="BG241" s="167">
        <f>IF(N241="zákl. prenesená",J241,0)</f>
        <v>0</v>
      </c>
      <c r="BH241" s="167">
        <f>IF(N241="zníž. prenesená",J241,0)</f>
        <v>0</v>
      </c>
      <c r="BI241" s="167">
        <f>IF(N241="nulová",J241,0)</f>
        <v>0</v>
      </c>
      <c r="BJ241" s="16" t="s">
        <v>80</v>
      </c>
      <c r="BK241" s="167">
        <f>ROUND(I241*H241,2)</f>
        <v>0</v>
      </c>
      <c r="BL241" s="16" t="s">
        <v>212</v>
      </c>
      <c r="BM241" s="166" t="s">
        <v>374</v>
      </c>
    </row>
    <row r="242" spans="1:65" s="13" customFormat="1">
      <c r="B242" s="168"/>
      <c r="D242" s="169" t="s">
        <v>144</v>
      </c>
      <c r="E242" s="170" t="s">
        <v>1</v>
      </c>
      <c r="F242" s="171" t="s">
        <v>78</v>
      </c>
      <c r="H242" s="172">
        <v>86.05</v>
      </c>
      <c r="I242" s="173"/>
      <c r="L242" s="168"/>
      <c r="M242" s="174"/>
      <c r="N242" s="175"/>
      <c r="O242" s="175"/>
      <c r="P242" s="175"/>
      <c r="Q242" s="175"/>
      <c r="R242" s="175"/>
      <c r="S242" s="175"/>
      <c r="T242" s="176"/>
      <c r="AT242" s="170" t="s">
        <v>144</v>
      </c>
      <c r="AU242" s="170" t="s">
        <v>80</v>
      </c>
      <c r="AV242" s="13" t="s">
        <v>80</v>
      </c>
      <c r="AW242" s="13" t="s">
        <v>28</v>
      </c>
      <c r="AX242" s="13" t="s">
        <v>76</v>
      </c>
      <c r="AY242" s="170" t="s">
        <v>135</v>
      </c>
    </row>
    <row r="243" spans="1:65" s="2" customFormat="1" ht="24.2" customHeight="1">
      <c r="A243" s="31"/>
      <c r="B243" s="119"/>
      <c r="C243" s="154" t="s">
        <v>375</v>
      </c>
      <c r="D243" s="154" t="s">
        <v>138</v>
      </c>
      <c r="E243" s="155" t="s">
        <v>376</v>
      </c>
      <c r="F243" s="156" t="s">
        <v>377</v>
      </c>
      <c r="G243" s="157" t="s">
        <v>285</v>
      </c>
      <c r="H243" s="196"/>
      <c r="I243" s="159"/>
      <c r="J243" s="160">
        <f>ROUND(I243*H243,2)</f>
        <v>0</v>
      </c>
      <c r="K243" s="161"/>
      <c r="L243" s="32"/>
      <c r="M243" s="197" t="s">
        <v>1</v>
      </c>
      <c r="N243" s="198" t="s">
        <v>37</v>
      </c>
      <c r="O243" s="199"/>
      <c r="P243" s="200">
        <f>O243*H243</f>
        <v>0</v>
      </c>
      <c r="Q243" s="200">
        <v>0</v>
      </c>
      <c r="R243" s="200">
        <f>Q243*H243</f>
        <v>0</v>
      </c>
      <c r="S243" s="200">
        <v>0</v>
      </c>
      <c r="T243" s="201">
        <f>S243*H243</f>
        <v>0</v>
      </c>
      <c r="U243" s="31"/>
      <c r="V243" s="31"/>
      <c r="W243" s="31"/>
      <c r="X243" s="31"/>
      <c r="Y243" s="31"/>
      <c r="Z243" s="31"/>
      <c r="AA243" s="31"/>
      <c r="AB243" s="31"/>
      <c r="AC243" s="31"/>
      <c r="AD243" s="31"/>
      <c r="AE243" s="31"/>
      <c r="AR243" s="166" t="s">
        <v>212</v>
      </c>
      <c r="AT243" s="166" t="s">
        <v>138</v>
      </c>
      <c r="AU243" s="166" t="s">
        <v>80</v>
      </c>
      <c r="AY243" s="16" t="s">
        <v>135</v>
      </c>
      <c r="BE243" s="167">
        <f>IF(N243="základná",J243,0)</f>
        <v>0</v>
      </c>
      <c r="BF243" s="167">
        <f>IF(N243="znížená",J243,0)</f>
        <v>0</v>
      </c>
      <c r="BG243" s="167">
        <f>IF(N243="zákl. prenesená",J243,0)</f>
        <v>0</v>
      </c>
      <c r="BH243" s="167">
        <f>IF(N243="zníž. prenesená",J243,0)</f>
        <v>0</v>
      </c>
      <c r="BI243" s="167">
        <f>IF(N243="nulová",J243,0)</f>
        <v>0</v>
      </c>
      <c r="BJ243" s="16" t="s">
        <v>80</v>
      </c>
      <c r="BK243" s="167">
        <f>ROUND(I243*H243,2)</f>
        <v>0</v>
      </c>
      <c r="BL243" s="16" t="s">
        <v>212</v>
      </c>
      <c r="BM243" s="166" t="s">
        <v>378</v>
      </c>
    </row>
    <row r="244" spans="1:65" s="2" customFormat="1" ht="6.95" customHeight="1">
      <c r="A244" s="31"/>
      <c r="B244" s="46"/>
      <c r="C244" s="47"/>
      <c r="D244" s="47"/>
      <c r="E244" s="47"/>
      <c r="F244" s="47"/>
      <c r="G244" s="47"/>
      <c r="H244" s="47"/>
      <c r="I244" s="47"/>
      <c r="J244" s="47"/>
      <c r="K244" s="47"/>
      <c r="L244" s="32"/>
      <c r="M244" s="31"/>
      <c r="O244" s="31"/>
      <c r="P244" s="31"/>
      <c r="Q244" s="31"/>
      <c r="R244" s="31"/>
      <c r="S244" s="31"/>
      <c r="T244" s="31"/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</row>
  </sheetData>
  <autoFilter ref="C130:K243"/>
  <mergeCells count="11">
    <mergeCell ref="E123:H123"/>
    <mergeCell ref="E7:H7"/>
    <mergeCell ref="E16:H16"/>
    <mergeCell ref="E25:H25"/>
    <mergeCell ref="E85:H85"/>
    <mergeCell ref="D107:F107"/>
    <mergeCell ref="L2:V2"/>
    <mergeCell ref="D108:F108"/>
    <mergeCell ref="D109:F109"/>
    <mergeCell ref="D110:F110"/>
    <mergeCell ref="D111:F111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5"/>
  <sheetViews>
    <sheetView showGridLines="0" workbookViewId="0">
      <selection activeCell="D7" sqref="D7"/>
    </sheetView>
  </sheetViews>
  <sheetFormatPr defaultRowHeight="11.25"/>
  <cols>
    <col min="1" max="1" width="8.33203125" style="1" customWidth="1"/>
    <col min="2" max="2" width="1.6640625" style="1" customWidth="1"/>
    <col min="3" max="3" width="25" style="1" customWidth="1"/>
    <col min="4" max="4" width="75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17"/>
      <c r="C3" s="18"/>
      <c r="D3" s="18"/>
      <c r="E3" s="18"/>
      <c r="F3" s="18"/>
      <c r="G3" s="18"/>
      <c r="H3" s="19"/>
    </row>
    <row r="4" spans="1:8" s="1" customFormat="1" ht="24.95" customHeight="1">
      <c r="B4" s="19"/>
      <c r="C4" s="20" t="s">
        <v>379</v>
      </c>
      <c r="H4" s="19"/>
    </row>
    <row r="5" spans="1:8" s="1" customFormat="1" ht="12" customHeight="1">
      <c r="B5" s="19"/>
      <c r="C5" s="23" t="s">
        <v>12</v>
      </c>
      <c r="D5" s="245" t="s">
        <v>13</v>
      </c>
      <c r="E5" s="211"/>
      <c r="F5" s="211"/>
      <c r="H5" s="19"/>
    </row>
    <row r="6" spans="1:8" s="1" customFormat="1" ht="36.950000000000003" customHeight="1">
      <c r="B6" s="19"/>
      <c r="C6" s="25" t="s">
        <v>15</v>
      </c>
      <c r="D6" s="242" t="s">
        <v>16</v>
      </c>
      <c r="E6" s="211"/>
      <c r="F6" s="211"/>
      <c r="H6" s="19"/>
    </row>
    <row r="7" spans="1:8" s="1" customFormat="1" ht="16.5" customHeight="1">
      <c r="B7" s="19"/>
      <c r="C7" s="26" t="s">
        <v>21</v>
      </c>
      <c r="D7" s="54"/>
      <c r="H7" s="19"/>
    </row>
    <row r="8" spans="1:8" s="2" customFormat="1" ht="10.9" customHeight="1">
      <c r="A8" s="31"/>
      <c r="B8" s="32"/>
      <c r="C8" s="31"/>
      <c r="D8" s="31"/>
      <c r="E8" s="31"/>
      <c r="F8" s="31"/>
      <c r="G8" s="31"/>
      <c r="H8" s="32"/>
    </row>
    <row r="9" spans="1:8" s="11" customFormat="1" ht="29.25" customHeight="1">
      <c r="A9" s="130"/>
      <c r="B9" s="131"/>
      <c r="C9" s="132" t="s">
        <v>52</v>
      </c>
      <c r="D9" s="133" t="s">
        <v>53</v>
      </c>
      <c r="E9" s="133" t="s">
        <v>123</v>
      </c>
      <c r="F9" s="134" t="s">
        <v>380</v>
      </c>
      <c r="G9" s="130"/>
      <c r="H9" s="131"/>
    </row>
    <row r="10" spans="1:8" s="2" customFormat="1" ht="26.45" customHeight="1">
      <c r="A10" s="31"/>
      <c r="B10" s="32"/>
      <c r="C10" s="202" t="s">
        <v>13</v>
      </c>
      <c r="D10" s="202" t="s">
        <v>16</v>
      </c>
      <c r="E10" s="31"/>
      <c r="F10" s="31"/>
      <c r="G10" s="31"/>
      <c r="H10" s="32"/>
    </row>
    <row r="11" spans="1:8" s="2" customFormat="1" ht="16.899999999999999" customHeight="1">
      <c r="A11" s="31"/>
      <c r="B11" s="32"/>
      <c r="C11" s="203" t="s">
        <v>86</v>
      </c>
      <c r="D11" s="204" t="s">
        <v>1</v>
      </c>
      <c r="E11" s="205" t="s">
        <v>1</v>
      </c>
      <c r="F11" s="206">
        <v>24.6</v>
      </c>
      <c r="G11" s="31"/>
      <c r="H11" s="32"/>
    </row>
    <row r="12" spans="1:8" s="2" customFormat="1" ht="16.899999999999999" customHeight="1">
      <c r="A12" s="31"/>
      <c r="B12" s="32"/>
      <c r="C12" s="207" t="s">
        <v>1</v>
      </c>
      <c r="D12" s="207" t="s">
        <v>233</v>
      </c>
      <c r="E12" s="16" t="s">
        <v>1</v>
      </c>
      <c r="F12" s="208">
        <v>24.6</v>
      </c>
      <c r="G12" s="31"/>
      <c r="H12" s="32"/>
    </row>
    <row r="13" spans="1:8" s="2" customFormat="1" ht="16.899999999999999" customHeight="1">
      <c r="A13" s="31"/>
      <c r="B13" s="32"/>
      <c r="C13" s="207" t="s">
        <v>86</v>
      </c>
      <c r="D13" s="207" t="s">
        <v>161</v>
      </c>
      <c r="E13" s="16" t="s">
        <v>1</v>
      </c>
      <c r="F13" s="208">
        <v>24.6</v>
      </c>
      <c r="G13" s="31"/>
      <c r="H13" s="32"/>
    </row>
    <row r="14" spans="1:8" s="2" customFormat="1" ht="16.899999999999999" customHeight="1">
      <c r="A14" s="31"/>
      <c r="B14" s="32"/>
      <c r="C14" s="209" t="s">
        <v>381</v>
      </c>
      <c r="D14" s="31"/>
      <c r="E14" s="31"/>
      <c r="F14" s="31"/>
      <c r="G14" s="31"/>
      <c r="H14" s="32"/>
    </row>
    <row r="15" spans="1:8" s="2" customFormat="1" ht="16.899999999999999" customHeight="1">
      <c r="A15" s="31"/>
      <c r="B15" s="32"/>
      <c r="C15" s="207" t="s">
        <v>230</v>
      </c>
      <c r="D15" s="207" t="s">
        <v>231</v>
      </c>
      <c r="E15" s="16" t="s">
        <v>141</v>
      </c>
      <c r="F15" s="208">
        <v>24.6</v>
      </c>
      <c r="G15" s="31"/>
      <c r="H15" s="32"/>
    </row>
    <row r="16" spans="1:8" s="2" customFormat="1" ht="16.899999999999999" customHeight="1">
      <c r="A16" s="31"/>
      <c r="B16" s="32"/>
      <c r="C16" s="207" t="s">
        <v>235</v>
      </c>
      <c r="D16" s="207" t="s">
        <v>236</v>
      </c>
      <c r="E16" s="16" t="s">
        <v>141</v>
      </c>
      <c r="F16" s="208">
        <v>249.12</v>
      </c>
      <c r="G16" s="31"/>
      <c r="H16" s="32"/>
    </row>
    <row r="17" spans="1:8" s="2" customFormat="1" ht="16.899999999999999" customHeight="1">
      <c r="A17" s="31"/>
      <c r="B17" s="32"/>
      <c r="C17" s="203" t="s">
        <v>84</v>
      </c>
      <c r="D17" s="204" t="s">
        <v>1</v>
      </c>
      <c r="E17" s="205" t="s">
        <v>1</v>
      </c>
      <c r="F17" s="206">
        <v>224.52</v>
      </c>
      <c r="G17" s="31"/>
      <c r="H17" s="32"/>
    </row>
    <row r="18" spans="1:8" s="2" customFormat="1" ht="16.899999999999999" customHeight="1">
      <c r="A18" s="31"/>
      <c r="B18" s="32"/>
      <c r="C18" s="207" t="s">
        <v>1</v>
      </c>
      <c r="D18" s="207" t="s">
        <v>227</v>
      </c>
      <c r="E18" s="16" t="s">
        <v>1</v>
      </c>
      <c r="F18" s="208">
        <v>148.6</v>
      </c>
      <c r="G18" s="31"/>
      <c r="H18" s="32"/>
    </row>
    <row r="19" spans="1:8" s="2" customFormat="1" ht="16.899999999999999" customHeight="1">
      <c r="A19" s="31"/>
      <c r="B19" s="32"/>
      <c r="C19" s="207" t="s">
        <v>1</v>
      </c>
      <c r="D19" s="207" t="s">
        <v>228</v>
      </c>
      <c r="E19" s="16" t="s">
        <v>1</v>
      </c>
      <c r="F19" s="208">
        <v>75.92</v>
      </c>
      <c r="G19" s="31"/>
      <c r="H19" s="32"/>
    </row>
    <row r="20" spans="1:8" s="2" customFormat="1" ht="16.899999999999999" customHeight="1">
      <c r="A20" s="31"/>
      <c r="B20" s="32"/>
      <c r="C20" s="207" t="s">
        <v>84</v>
      </c>
      <c r="D20" s="207" t="s">
        <v>161</v>
      </c>
      <c r="E20" s="16" t="s">
        <v>1</v>
      </c>
      <c r="F20" s="208">
        <v>224.52</v>
      </c>
      <c r="G20" s="31"/>
      <c r="H20" s="32"/>
    </row>
    <row r="21" spans="1:8" s="2" customFormat="1" ht="16.899999999999999" customHeight="1">
      <c r="A21" s="31"/>
      <c r="B21" s="32"/>
      <c r="C21" s="209" t="s">
        <v>381</v>
      </c>
      <c r="D21" s="31"/>
      <c r="E21" s="31"/>
      <c r="F21" s="31"/>
      <c r="G21" s="31"/>
      <c r="H21" s="32"/>
    </row>
    <row r="22" spans="1:8" s="2" customFormat="1" ht="16.899999999999999" customHeight="1">
      <c r="A22" s="31"/>
      <c r="B22" s="32"/>
      <c r="C22" s="207" t="s">
        <v>224</v>
      </c>
      <c r="D22" s="207" t="s">
        <v>225</v>
      </c>
      <c r="E22" s="16" t="s">
        <v>141</v>
      </c>
      <c r="F22" s="208">
        <v>224.52</v>
      </c>
      <c r="G22" s="31"/>
      <c r="H22" s="32"/>
    </row>
    <row r="23" spans="1:8" s="2" customFormat="1" ht="16.899999999999999" customHeight="1">
      <c r="A23" s="31"/>
      <c r="B23" s="32"/>
      <c r="C23" s="207" t="s">
        <v>235</v>
      </c>
      <c r="D23" s="207" t="s">
        <v>236</v>
      </c>
      <c r="E23" s="16" t="s">
        <v>141</v>
      </c>
      <c r="F23" s="208">
        <v>249.12</v>
      </c>
      <c r="G23" s="31"/>
      <c r="H23" s="32"/>
    </row>
    <row r="24" spans="1:8" s="2" customFormat="1" ht="16.899999999999999" customHeight="1">
      <c r="A24" s="31"/>
      <c r="B24" s="32"/>
      <c r="C24" s="203" t="s">
        <v>88</v>
      </c>
      <c r="D24" s="204" t="s">
        <v>1</v>
      </c>
      <c r="E24" s="205" t="s">
        <v>1</v>
      </c>
      <c r="F24" s="206">
        <v>733.15</v>
      </c>
      <c r="G24" s="31"/>
      <c r="H24" s="32"/>
    </row>
    <row r="25" spans="1:8" s="2" customFormat="1" ht="16.899999999999999" customHeight="1">
      <c r="A25" s="31"/>
      <c r="B25" s="32"/>
      <c r="C25" s="207" t="s">
        <v>1</v>
      </c>
      <c r="D25" s="207" t="s">
        <v>260</v>
      </c>
      <c r="E25" s="16" t="s">
        <v>1</v>
      </c>
      <c r="F25" s="208">
        <v>496.5</v>
      </c>
      <c r="G25" s="31"/>
      <c r="H25" s="32"/>
    </row>
    <row r="26" spans="1:8" s="2" customFormat="1" ht="16.899999999999999" customHeight="1">
      <c r="A26" s="31"/>
      <c r="B26" s="32"/>
      <c r="C26" s="207" t="s">
        <v>1</v>
      </c>
      <c r="D26" s="207" t="s">
        <v>261</v>
      </c>
      <c r="E26" s="16" t="s">
        <v>1</v>
      </c>
      <c r="F26" s="208">
        <v>170.8</v>
      </c>
      <c r="G26" s="31"/>
      <c r="H26" s="32"/>
    </row>
    <row r="27" spans="1:8" s="2" customFormat="1" ht="16.899999999999999" customHeight="1">
      <c r="A27" s="31"/>
      <c r="B27" s="32"/>
      <c r="C27" s="207" t="s">
        <v>1</v>
      </c>
      <c r="D27" s="207" t="s">
        <v>262</v>
      </c>
      <c r="E27" s="16" t="s">
        <v>1</v>
      </c>
      <c r="F27" s="208">
        <v>65.849999999999994</v>
      </c>
      <c r="G27" s="31"/>
      <c r="H27" s="32"/>
    </row>
    <row r="28" spans="1:8" s="2" customFormat="1" ht="16.899999999999999" customHeight="1">
      <c r="A28" s="31"/>
      <c r="B28" s="32"/>
      <c r="C28" s="207" t="s">
        <v>88</v>
      </c>
      <c r="D28" s="207" t="s">
        <v>161</v>
      </c>
      <c r="E28" s="16" t="s">
        <v>1</v>
      </c>
      <c r="F28" s="208">
        <v>733.15</v>
      </c>
      <c r="G28" s="31"/>
      <c r="H28" s="32"/>
    </row>
    <row r="29" spans="1:8" s="2" customFormat="1" ht="16.899999999999999" customHeight="1">
      <c r="A29" s="31"/>
      <c r="B29" s="32"/>
      <c r="C29" s="209" t="s">
        <v>381</v>
      </c>
      <c r="D29" s="31"/>
      <c r="E29" s="31"/>
      <c r="F29" s="31"/>
      <c r="G29" s="31"/>
      <c r="H29" s="32"/>
    </row>
    <row r="30" spans="1:8" s="2" customFormat="1" ht="16.899999999999999" customHeight="1">
      <c r="A30" s="31"/>
      <c r="B30" s="32"/>
      <c r="C30" s="207" t="s">
        <v>256</v>
      </c>
      <c r="D30" s="207" t="s">
        <v>257</v>
      </c>
      <c r="E30" s="16" t="s">
        <v>258</v>
      </c>
      <c r="F30" s="208">
        <v>733.15</v>
      </c>
      <c r="G30" s="31"/>
      <c r="H30" s="32"/>
    </row>
    <row r="31" spans="1:8" s="2" customFormat="1" ht="16.899999999999999" customHeight="1">
      <c r="A31" s="31"/>
      <c r="B31" s="32"/>
      <c r="C31" s="207" t="s">
        <v>264</v>
      </c>
      <c r="D31" s="207" t="s">
        <v>265</v>
      </c>
      <c r="E31" s="16" t="s">
        <v>266</v>
      </c>
      <c r="F31" s="208">
        <v>1.21</v>
      </c>
      <c r="G31" s="31"/>
      <c r="H31" s="32"/>
    </row>
    <row r="32" spans="1:8" s="2" customFormat="1" ht="16.899999999999999" customHeight="1">
      <c r="A32" s="31"/>
      <c r="B32" s="32"/>
      <c r="C32" s="203" t="s">
        <v>90</v>
      </c>
      <c r="D32" s="204" t="s">
        <v>1</v>
      </c>
      <c r="E32" s="205" t="s">
        <v>1</v>
      </c>
      <c r="F32" s="206">
        <v>279.798</v>
      </c>
      <c r="G32" s="31"/>
      <c r="H32" s="32"/>
    </row>
    <row r="33" spans="1:8" s="2" customFormat="1" ht="16.899999999999999" customHeight="1">
      <c r="A33" s="31"/>
      <c r="B33" s="32"/>
      <c r="C33" s="207" t="s">
        <v>1</v>
      </c>
      <c r="D33" s="207" t="s">
        <v>227</v>
      </c>
      <c r="E33" s="16" t="s">
        <v>1</v>
      </c>
      <c r="F33" s="208">
        <v>148.6</v>
      </c>
      <c r="G33" s="31"/>
      <c r="H33" s="32"/>
    </row>
    <row r="34" spans="1:8" s="2" customFormat="1" ht="16.899999999999999" customHeight="1">
      <c r="A34" s="31"/>
      <c r="B34" s="32"/>
      <c r="C34" s="207" t="s">
        <v>1</v>
      </c>
      <c r="D34" s="207" t="s">
        <v>246</v>
      </c>
      <c r="E34" s="16" t="s">
        <v>1</v>
      </c>
      <c r="F34" s="208">
        <v>121.32</v>
      </c>
      <c r="G34" s="31"/>
      <c r="H34" s="32"/>
    </row>
    <row r="35" spans="1:8" s="2" customFormat="1" ht="16.899999999999999" customHeight="1">
      <c r="A35" s="31"/>
      <c r="B35" s="32"/>
      <c r="C35" s="207" t="s">
        <v>1</v>
      </c>
      <c r="D35" s="207" t="s">
        <v>247</v>
      </c>
      <c r="E35" s="16" t="s">
        <v>1</v>
      </c>
      <c r="F35" s="208">
        <v>9.8780000000000001</v>
      </c>
      <c r="G35" s="31"/>
      <c r="H35" s="32"/>
    </row>
    <row r="36" spans="1:8" s="2" customFormat="1" ht="16.899999999999999" customHeight="1">
      <c r="A36" s="31"/>
      <c r="B36" s="32"/>
      <c r="C36" s="207" t="s">
        <v>90</v>
      </c>
      <c r="D36" s="207" t="s">
        <v>161</v>
      </c>
      <c r="E36" s="16" t="s">
        <v>1</v>
      </c>
      <c r="F36" s="208">
        <v>279.798</v>
      </c>
      <c r="G36" s="31"/>
      <c r="H36" s="32"/>
    </row>
    <row r="37" spans="1:8" s="2" customFormat="1" ht="16.899999999999999" customHeight="1">
      <c r="A37" s="31"/>
      <c r="B37" s="32"/>
      <c r="C37" s="209" t="s">
        <v>381</v>
      </c>
      <c r="D37" s="31"/>
      <c r="E37" s="31"/>
      <c r="F37" s="31"/>
      <c r="G37" s="31"/>
      <c r="H37" s="32"/>
    </row>
    <row r="38" spans="1:8" s="2" customFormat="1" ht="22.5">
      <c r="A38" s="31"/>
      <c r="B38" s="32"/>
      <c r="C38" s="207" t="s">
        <v>243</v>
      </c>
      <c r="D38" s="207" t="s">
        <v>244</v>
      </c>
      <c r="E38" s="16" t="s">
        <v>141</v>
      </c>
      <c r="F38" s="208">
        <v>279.798</v>
      </c>
      <c r="G38" s="31"/>
      <c r="H38" s="32"/>
    </row>
    <row r="39" spans="1:8" s="2" customFormat="1" ht="22.5">
      <c r="A39" s="31"/>
      <c r="B39" s="32"/>
      <c r="C39" s="207" t="s">
        <v>249</v>
      </c>
      <c r="D39" s="207" t="s">
        <v>250</v>
      </c>
      <c r="E39" s="16" t="s">
        <v>141</v>
      </c>
      <c r="F39" s="208">
        <v>302.60199999999998</v>
      </c>
      <c r="G39" s="31"/>
      <c r="H39" s="32"/>
    </row>
    <row r="40" spans="1:8" s="2" customFormat="1" ht="16.899999999999999" customHeight="1">
      <c r="A40" s="31"/>
      <c r="B40" s="32"/>
      <c r="C40" s="203" t="s">
        <v>81</v>
      </c>
      <c r="D40" s="204" t="s">
        <v>1</v>
      </c>
      <c r="E40" s="205" t="s">
        <v>1</v>
      </c>
      <c r="F40" s="206">
        <v>444.69</v>
      </c>
      <c r="G40" s="31"/>
      <c r="H40" s="32"/>
    </row>
    <row r="41" spans="1:8" s="2" customFormat="1" ht="16.899999999999999" customHeight="1">
      <c r="A41" s="31"/>
      <c r="B41" s="32"/>
      <c r="C41" s="207" t="s">
        <v>1</v>
      </c>
      <c r="D41" s="207" t="s">
        <v>293</v>
      </c>
      <c r="E41" s="16" t="s">
        <v>1</v>
      </c>
      <c r="F41" s="208">
        <v>444.69</v>
      </c>
      <c r="G41" s="31"/>
      <c r="H41" s="32"/>
    </row>
    <row r="42" spans="1:8" s="2" customFormat="1" ht="16.899999999999999" customHeight="1">
      <c r="A42" s="31"/>
      <c r="B42" s="32"/>
      <c r="C42" s="207" t="s">
        <v>81</v>
      </c>
      <c r="D42" s="207" t="s">
        <v>161</v>
      </c>
      <c r="E42" s="16" t="s">
        <v>1</v>
      </c>
      <c r="F42" s="208">
        <v>444.69</v>
      </c>
      <c r="G42" s="31"/>
      <c r="H42" s="32"/>
    </row>
    <row r="43" spans="1:8" s="2" customFormat="1" ht="16.899999999999999" customHeight="1">
      <c r="A43" s="31"/>
      <c r="B43" s="32"/>
      <c r="C43" s="209" t="s">
        <v>381</v>
      </c>
      <c r="D43" s="31"/>
      <c r="E43" s="31"/>
      <c r="F43" s="31"/>
      <c r="G43" s="31"/>
      <c r="H43" s="32"/>
    </row>
    <row r="44" spans="1:8" s="2" customFormat="1" ht="22.5">
      <c r="A44" s="31"/>
      <c r="B44" s="32"/>
      <c r="C44" s="207" t="s">
        <v>290</v>
      </c>
      <c r="D44" s="207" t="s">
        <v>291</v>
      </c>
      <c r="E44" s="16" t="s">
        <v>141</v>
      </c>
      <c r="F44" s="208">
        <v>444.69</v>
      </c>
      <c r="G44" s="31"/>
      <c r="H44" s="32"/>
    </row>
    <row r="45" spans="1:8" s="2" customFormat="1" ht="16.899999999999999" customHeight="1">
      <c r="A45" s="31"/>
      <c r="B45" s="32"/>
      <c r="C45" s="207" t="s">
        <v>295</v>
      </c>
      <c r="D45" s="207" t="s">
        <v>296</v>
      </c>
      <c r="E45" s="16" t="s">
        <v>141</v>
      </c>
      <c r="F45" s="208">
        <v>444.69</v>
      </c>
      <c r="G45" s="31"/>
      <c r="H45" s="32"/>
    </row>
    <row r="46" spans="1:8" s="2" customFormat="1" ht="16.899999999999999" customHeight="1">
      <c r="A46" s="31"/>
      <c r="B46" s="32"/>
      <c r="C46" s="207" t="s">
        <v>303</v>
      </c>
      <c r="D46" s="207" t="s">
        <v>304</v>
      </c>
      <c r="E46" s="16" t="s">
        <v>141</v>
      </c>
      <c r="F46" s="208">
        <v>444.69</v>
      </c>
      <c r="G46" s="31"/>
      <c r="H46" s="32"/>
    </row>
    <row r="47" spans="1:8" s="2" customFormat="1" ht="22.5">
      <c r="A47" s="31"/>
      <c r="B47" s="32"/>
      <c r="C47" s="207" t="s">
        <v>307</v>
      </c>
      <c r="D47" s="207" t="s">
        <v>308</v>
      </c>
      <c r="E47" s="16" t="s">
        <v>141</v>
      </c>
      <c r="F47" s="208">
        <v>444.69</v>
      </c>
      <c r="G47" s="31"/>
      <c r="H47" s="32"/>
    </row>
    <row r="48" spans="1:8" s="2" customFormat="1" ht="16.899999999999999" customHeight="1">
      <c r="A48" s="31"/>
      <c r="B48" s="32"/>
      <c r="C48" s="207" t="s">
        <v>163</v>
      </c>
      <c r="D48" s="207" t="s">
        <v>164</v>
      </c>
      <c r="E48" s="16" t="s">
        <v>141</v>
      </c>
      <c r="F48" s="208">
        <v>86.05</v>
      </c>
      <c r="G48" s="31"/>
      <c r="H48" s="32"/>
    </row>
    <row r="49" spans="1:8" s="2" customFormat="1" ht="16.899999999999999" customHeight="1">
      <c r="A49" s="31"/>
      <c r="B49" s="32"/>
      <c r="C49" s="203" t="s">
        <v>92</v>
      </c>
      <c r="D49" s="204" t="s">
        <v>1</v>
      </c>
      <c r="E49" s="205" t="s">
        <v>1</v>
      </c>
      <c r="F49" s="206">
        <v>427.2</v>
      </c>
      <c r="G49" s="31"/>
      <c r="H49" s="32"/>
    </row>
    <row r="50" spans="1:8" s="2" customFormat="1" ht="16.899999999999999" customHeight="1">
      <c r="A50" s="31"/>
      <c r="B50" s="32"/>
      <c r="C50" s="209" t="s">
        <v>381</v>
      </c>
      <c r="D50" s="31"/>
      <c r="E50" s="31"/>
      <c r="F50" s="31"/>
      <c r="G50" s="31"/>
      <c r="H50" s="32"/>
    </row>
    <row r="51" spans="1:8" s="2" customFormat="1" ht="22.5">
      <c r="A51" s="31"/>
      <c r="B51" s="32"/>
      <c r="C51" s="207" t="s">
        <v>311</v>
      </c>
      <c r="D51" s="207" t="s">
        <v>312</v>
      </c>
      <c r="E51" s="16" t="s">
        <v>141</v>
      </c>
      <c r="F51" s="208">
        <v>440.01600000000002</v>
      </c>
      <c r="G51" s="31"/>
      <c r="H51" s="32"/>
    </row>
    <row r="52" spans="1:8" s="2" customFormat="1" ht="16.899999999999999" customHeight="1">
      <c r="A52" s="31"/>
      <c r="B52" s="32"/>
      <c r="C52" s="203" t="s">
        <v>78</v>
      </c>
      <c r="D52" s="204" t="s">
        <v>1</v>
      </c>
      <c r="E52" s="205" t="s">
        <v>1</v>
      </c>
      <c r="F52" s="206">
        <v>86.05</v>
      </c>
      <c r="G52" s="31"/>
      <c r="H52" s="32"/>
    </row>
    <row r="53" spans="1:8" s="2" customFormat="1" ht="16.899999999999999" customHeight="1">
      <c r="A53" s="31"/>
      <c r="B53" s="32"/>
      <c r="C53" s="207" t="s">
        <v>1</v>
      </c>
      <c r="D53" s="207" t="s">
        <v>353</v>
      </c>
      <c r="E53" s="16" t="s">
        <v>1</v>
      </c>
      <c r="F53" s="208">
        <v>86.05</v>
      </c>
      <c r="G53" s="31"/>
      <c r="H53" s="32"/>
    </row>
    <row r="54" spans="1:8" s="2" customFormat="1" ht="16.899999999999999" customHeight="1">
      <c r="A54" s="31"/>
      <c r="B54" s="32"/>
      <c r="C54" s="207" t="s">
        <v>78</v>
      </c>
      <c r="D54" s="207" t="s">
        <v>161</v>
      </c>
      <c r="E54" s="16" t="s">
        <v>1</v>
      </c>
      <c r="F54" s="208">
        <v>86.05</v>
      </c>
      <c r="G54" s="31"/>
      <c r="H54" s="32"/>
    </row>
    <row r="55" spans="1:8" s="2" customFormat="1" ht="16.899999999999999" customHeight="1">
      <c r="A55" s="31"/>
      <c r="B55" s="32"/>
      <c r="C55" s="209" t="s">
        <v>381</v>
      </c>
      <c r="D55" s="31"/>
      <c r="E55" s="31"/>
      <c r="F55" s="31"/>
      <c r="G55" s="31"/>
      <c r="H55" s="32"/>
    </row>
    <row r="56" spans="1:8" s="2" customFormat="1" ht="16.899999999999999" customHeight="1">
      <c r="A56" s="31"/>
      <c r="B56" s="32"/>
      <c r="C56" s="207" t="s">
        <v>350</v>
      </c>
      <c r="D56" s="207" t="s">
        <v>351</v>
      </c>
      <c r="E56" s="16" t="s">
        <v>141</v>
      </c>
      <c r="F56" s="208">
        <v>86.05</v>
      </c>
      <c r="G56" s="31"/>
      <c r="H56" s="32"/>
    </row>
    <row r="57" spans="1:8" s="2" customFormat="1" ht="22.5">
      <c r="A57" s="31"/>
      <c r="B57" s="32"/>
      <c r="C57" s="207" t="s">
        <v>139</v>
      </c>
      <c r="D57" s="207" t="s">
        <v>140</v>
      </c>
      <c r="E57" s="16" t="s">
        <v>141</v>
      </c>
      <c r="F57" s="208">
        <v>21.513000000000002</v>
      </c>
      <c r="G57" s="31"/>
      <c r="H57" s="32"/>
    </row>
    <row r="58" spans="1:8" s="2" customFormat="1" ht="16.899999999999999" customHeight="1">
      <c r="A58" s="31"/>
      <c r="B58" s="32"/>
      <c r="C58" s="207" t="s">
        <v>151</v>
      </c>
      <c r="D58" s="207" t="s">
        <v>152</v>
      </c>
      <c r="E58" s="16" t="s">
        <v>141</v>
      </c>
      <c r="F58" s="208">
        <v>86.05</v>
      </c>
      <c r="G58" s="31"/>
      <c r="H58" s="32"/>
    </row>
    <row r="59" spans="1:8" s="2" customFormat="1" ht="16.899999999999999" customHeight="1">
      <c r="A59" s="31"/>
      <c r="B59" s="32"/>
      <c r="C59" s="207" t="s">
        <v>355</v>
      </c>
      <c r="D59" s="207" t="s">
        <v>356</v>
      </c>
      <c r="E59" s="16" t="s">
        <v>141</v>
      </c>
      <c r="F59" s="208">
        <v>86.05</v>
      </c>
      <c r="G59" s="31"/>
      <c r="H59" s="32"/>
    </row>
    <row r="60" spans="1:8" s="2" customFormat="1" ht="16.899999999999999" customHeight="1">
      <c r="A60" s="31"/>
      <c r="B60" s="32"/>
      <c r="C60" s="207" t="s">
        <v>364</v>
      </c>
      <c r="D60" s="207" t="s">
        <v>365</v>
      </c>
      <c r="E60" s="16" t="s">
        <v>141</v>
      </c>
      <c r="F60" s="208">
        <v>86.05</v>
      </c>
      <c r="G60" s="31"/>
      <c r="H60" s="32"/>
    </row>
    <row r="61" spans="1:8" s="2" customFormat="1" ht="16.899999999999999" customHeight="1">
      <c r="A61" s="31"/>
      <c r="B61" s="32"/>
      <c r="C61" s="207" t="s">
        <v>368</v>
      </c>
      <c r="D61" s="207" t="s">
        <v>369</v>
      </c>
      <c r="E61" s="16" t="s">
        <v>141</v>
      </c>
      <c r="F61" s="208">
        <v>86.05</v>
      </c>
      <c r="G61" s="31"/>
      <c r="H61" s="32"/>
    </row>
    <row r="62" spans="1:8" s="2" customFormat="1" ht="16.899999999999999" customHeight="1">
      <c r="A62" s="31"/>
      <c r="B62" s="32"/>
      <c r="C62" s="207" t="s">
        <v>372</v>
      </c>
      <c r="D62" s="207" t="s">
        <v>373</v>
      </c>
      <c r="E62" s="16" t="s">
        <v>141</v>
      </c>
      <c r="F62" s="208">
        <v>86.05</v>
      </c>
      <c r="G62" s="31"/>
      <c r="H62" s="32"/>
    </row>
    <row r="63" spans="1:8" s="2" customFormat="1" ht="16.899999999999999" customHeight="1">
      <c r="A63" s="31"/>
      <c r="B63" s="32"/>
      <c r="C63" s="207" t="s">
        <v>163</v>
      </c>
      <c r="D63" s="207" t="s">
        <v>164</v>
      </c>
      <c r="E63" s="16" t="s">
        <v>141</v>
      </c>
      <c r="F63" s="208">
        <v>86.05</v>
      </c>
      <c r="G63" s="31"/>
      <c r="H63" s="32"/>
    </row>
    <row r="64" spans="1:8" s="2" customFormat="1" ht="7.5" customHeight="1">
      <c r="A64" s="31"/>
      <c r="B64" s="46"/>
      <c r="C64" s="47"/>
      <c r="D64" s="47"/>
      <c r="E64" s="47"/>
      <c r="F64" s="47"/>
      <c r="G64" s="47"/>
      <c r="H64" s="32"/>
    </row>
    <row r="65" spans="1:8" s="2" customFormat="1">
      <c r="A65" s="31"/>
      <c r="B65" s="31"/>
      <c r="C65" s="31"/>
      <c r="D65" s="31"/>
      <c r="E65" s="31"/>
      <c r="F65" s="31"/>
      <c r="G65" s="31"/>
      <c r="H65" s="31"/>
    </row>
  </sheetData>
  <mergeCells count="2">
    <mergeCell ref="D5:F5"/>
    <mergeCell ref="D6:F6"/>
  </mergeCells>
  <pageMargins left="0.7" right="0.7" top="0.75" bottom="0.75" header="0.3" footer="0.3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6</vt:i4>
      </vt:variant>
    </vt:vector>
  </HeadingPairs>
  <TitlesOfParts>
    <vt:vector size="9" baseType="lpstr">
      <vt:lpstr>Rekapitulácia stavby</vt:lpstr>
      <vt:lpstr>BSK20-40 - Gymnázium Pank...</vt:lpstr>
      <vt:lpstr>Zoznam figúr</vt:lpstr>
      <vt:lpstr>'BSK20-40 - Gymnázium Pank...'!Názvy_tlače</vt:lpstr>
      <vt:lpstr>'Rekapitulácia stavby'!Názvy_tlače</vt:lpstr>
      <vt:lpstr>'Zoznam figúr'!Názvy_tlače</vt:lpstr>
      <vt:lpstr>'BSK20-40 - Gymnázium Pank...'!Oblasť_tlače</vt:lpstr>
      <vt:lpstr>'Rekapitulácia stavby'!Oblasť_tlače</vt:lpstr>
      <vt:lpstr>'Zoznam figúr'!Oblasť_tlače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 V</dc:creator>
  <cp:lastModifiedBy>Ľuboš Patúc</cp:lastModifiedBy>
  <dcterms:created xsi:type="dcterms:W3CDTF">2020-11-24T14:33:18Z</dcterms:created>
  <dcterms:modified xsi:type="dcterms:W3CDTF">2020-12-16T09:40:11Z</dcterms:modified>
</cp:coreProperties>
</file>